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ms27377\Desktop\FINAL PLANS FOR WEBSITE\GMU\"/>
    </mc:Choice>
  </mc:AlternateContent>
  <bookViews>
    <workbookView xWindow="0" yWindow="0" windowWidth="19200" windowHeight="8440" firstSheet="1" activeTab="1"/>
  </bookViews>
  <sheets>
    <sheet name="Instructions" sheetId="1" r:id="rId1"/>
    <sheet name="Institution ID" sheetId="2" r:id="rId2"/>
    <sheet name="1-ISUG T&amp;F Increase Rate" sheetId="3" r:id="rId3"/>
    <sheet name="2-Tuit &amp; Oth NGF Rev" sheetId="4" r:id="rId4"/>
    <sheet name="3-Academic-Financial" sheetId="17" r:id="rId5"/>
    <sheet name="4-GF Request" sheetId="10" r:id="rId6"/>
    <sheet name="5-Financial Aid" sheetId="12" r:id="rId7"/>
  </sheets>
  <externalReferences>
    <externalReference r:id="rId8"/>
    <externalReference r:id="rId9"/>
    <externalReference r:id="rId10"/>
    <externalReference r:id="rId11"/>
    <externalReference r:id="rId12"/>
    <externalReference r:id="rId13"/>
  </externalReferences>
  <definedNames>
    <definedName name="BeginDate" localSheetId="4">#REF!,#REF!</definedName>
    <definedName name="BeginDate">#REF!,#REF!</definedName>
    <definedName name="Campus">[1]Tables!$F$3:$F$10</definedName>
    <definedName name="Classification">[2]Tables!$F$23:$F$26</definedName>
    <definedName name="COA" localSheetId="4">#REF!</definedName>
    <definedName name="COA">#REF!</definedName>
    <definedName name="EndDate" localSheetId="4">#REF!,#REF!</definedName>
    <definedName name="EndDate">#REF!,#REF!</definedName>
    <definedName name="Grads" localSheetId="4">#REF!</definedName>
    <definedName name="Grads">#REF!</definedName>
    <definedName name="Housekeepers" localSheetId="4">#REF!</definedName>
    <definedName name="Housekeepers">#REF!</definedName>
    <definedName name="HRL_Rev_Reconciliation" localSheetId="4">#REF!</definedName>
    <definedName name="HRL_Rev_Reconciliation">#REF!</definedName>
    <definedName name="master_buds_round_2_tablefin_sent_out_3_8_21" localSheetId="4">#REF!</definedName>
    <definedName name="master_buds_round_2_tablefin_sent_out_3_8_21">#REF!</definedName>
    <definedName name="MSTR.Chart_of_Accounts__All_Orgs___Funds_with_Transactions_" localSheetId="4">#REF!</definedName>
    <definedName name="MSTR.Chart_of_Accounts__All_Orgs___Funds_with_Transactions_">#REF!</definedName>
    <definedName name="NumberOfYears">[3]Tables!$F$30:$F$32</definedName>
    <definedName name="_xlnm.Print_Area" localSheetId="4">'3-Academic-Financial'!$A$1:$L$59</definedName>
    <definedName name="_xlnm.Print_Area" localSheetId="5">'4-GF Request'!$A$1:$H$18</definedName>
    <definedName name="_xlnm.Print_Area" localSheetId="1">'Institution ID'!$A$1:$S$8</definedName>
    <definedName name="_xlnm.Print_Titles" localSheetId="4">'3-Academic-Financial'!$1:$10</definedName>
    <definedName name="_xlnm.Print_Titles" localSheetId="5">'4-GF Request'!$1:$9</definedName>
    <definedName name="qry_fy21_proposed_v8_prior_to_housing_fringe_fix" localSheetId="4">#REF!</definedName>
    <definedName name="qry_fy21_proposed_v8_prior_to_housing_fringe_fix">#REF!</definedName>
    <definedName name="Recover">[4]Macro1!$A$318</definedName>
    <definedName name="SafetyEM" localSheetId="4">#REF!</definedName>
    <definedName name="SafetyEM">#REF!</definedName>
    <definedName name="SummerStudent" localSheetId="4">#REF!</definedName>
    <definedName name="SummerStudent">#REF!</definedName>
    <definedName name="TableName">"Dummy"</definedName>
    <definedName name="tblAcct" localSheetId="4">#REF!</definedName>
    <definedName name="tblAcct">#REF!</definedName>
    <definedName name="tblFOAP" localSheetId="4">#REF!</definedName>
    <definedName name="tblFOAP">#REF!</definedName>
    <definedName name="Weight_Functional">'[5]Adequacy Weightings'!$E$21</definedName>
    <definedName name="Weight_Technical">'[5]Adequacy Weightings'!$E$22</definedName>
    <definedName name="Years">[1]Tables!$F$30:$F$31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0" l="1"/>
  <c r="F18" i="10"/>
  <c r="E18" i="10"/>
  <c r="D18" i="10"/>
  <c r="H46" i="17"/>
  <c r="G46" i="17"/>
  <c r="D46" i="17"/>
  <c r="H45" i="17"/>
  <c r="G45" i="17"/>
  <c r="D45" i="17"/>
  <c r="H44" i="17"/>
  <c r="G44" i="17" s="1"/>
  <c r="D44" i="17"/>
  <c r="H43" i="17"/>
  <c r="G43" i="17"/>
  <c r="D43" i="17"/>
  <c r="I42" i="17"/>
  <c r="H42" i="17"/>
  <c r="D42" i="17"/>
  <c r="I41" i="17"/>
  <c r="I47" i="17" s="1"/>
  <c r="H41" i="17"/>
  <c r="D41" i="17"/>
  <c r="D47" i="17" s="1"/>
  <c r="H40" i="17"/>
  <c r="G40" i="17" s="1"/>
  <c r="D40" i="17"/>
  <c r="H39" i="17"/>
  <c r="H47" i="17" s="1"/>
  <c r="G39" i="17"/>
  <c r="G47" i="17" s="1"/>
  <c r="D39" i="17"/>
  <c r="G38" i="17"/>
  <c r="D38" i="17"/>
  <c r="H37" i="17"/>
  <c r="G37" i="17"/>
  <c r="D37" i="17"/>
  <c r="G36" i="17"/>
  <c r="D36" i="17"/>
  <c r="H35" i="17"/>
  <c r="G35" i="17"/>
  <c r="D35" i="17"/>
  <c r="G34" i="17"/>
  <c r="D34" i="17"/>
  <c r="H33" i="17"/>
  <c r="G33" i="17"/>
  <c r="D33" i="17"/>
  <c r="G32" i="17"/>
  <c r="D32" i="17"/>
  <c r="H31" i="17"/>
  <c r="G31" i="17" s="1"/>
  <c r="D31" i="17"/>
  <c r="I30" i="17"/>
  <c r="H30" i="17"/>
  <c r="G30" i="17"/>
  <c r="F30" i="17"/>
  <c r="F47" i="17" s="1"/>
  <c r="E30" i="17"/>
  <c r="E47" i="17" s="1"/>
  <c r="D30" i="17"/>
  <c r="I24" i="17"/>
  <c r="H24" i="17"/>
  <c r="F24" i="17"/>
  <c r="E24" i="17"/>
  <c r="G22" i="17"/>
  <c r="D22" i="17"/>
  <c r="G21" i="17"/>
  <c r="D21" i="17"/>
  <c r="G20" i="17"/>
  <c r="D20" i="17"/>
  <c r="G19" i="17"/>
  <c r="D19" i="17"/>
  <c r="G18" i="17"/>
  <c r="D18" i="17"/>
  <c r="G17" i="17"/>
  <c r="D17" i="17"/>
  <c r="G16" i="17"/>
  <c r="D16" i="17"/>
  <c r="G15" i="17"/>
  <c r="D15" i="17"/>
  <c r="G14" i="17"/>
  <c r="D14" i="17"/>
  <c r="D24" i="17" s="1"/>
  <c r="G12" i="17"/>
  <c r="D12" i="17"/>
  <c r="G11" i="17"/>
  <c r="G24" i="17" s="1"/>
  <c r="D11" i="17"/>
  <c r="B56" i="12" l="1"/>
  <c r="B55" i="12"/>
  <c r="B54" i="12"/>
  <c r="B53" i="12"/>
  <c r="B52" i="12"/>
  <c r="B51" i="12"/>
  <c r="B43" i="12"/>
  <c r="B42" i="12"/>
  <c r="B41" i="12"/>
  <c r="B40" i="12"/>
  <c r="B39" i="12"/>
  <c r="B38" i="12"/>
  <c r="B30" i="12"/>
  <c r="B29" i="12"/>
  <c r="B28" i="12"/>
  <c r="B27" i="12"/>
  <c r="B26" i="12"/>
  <c r="B25" i="12"/>
  <c r="I48" i="17"/>
  <c r="F48" i="17"/>
  <c r="M25" i="17"/>
  <c r="A2" i="17"/>
  <c r="N25" i="17" l="1"/>
  <c r="AH24" i="17"/>
  <c r="AK24" i="17"/>
  <c r="I49" i="17" l="1"/>
  <c r="F49" i="17"/>
  <c r="P66" i="12"/>
  <c r="E56" i="12"/>
  <c r="D56" i="12"/>
  <c r="Q55" i="12"/>
  <c r="R60" i="12" s="1"/>
  <c r="P55" i="12"/>
  <c r="E55" i="12"/>
  <c r="D55" i="12"/>
  <c r="E54" i="12"/>
  <c r="D54" i="12"/>
  <c r="E53" i="12"/>
  <c r="D53" i="12"/>
  <c r="P44" i="12"/>
  <c r="E43" i="12"/>
  <c r="D43" i="12"/>
  <c r="E42" i="12"/>
  <c r="D42" i="12"/>
  <c r="E41" i="12"/>
  <c r="D41" i="12"/>
  <c r="E40" i="12"/>
  <c r="D40" i="12"/>
  <c r="Q33" i="12"/>
  <c r="P33" i="12"/>
  <c r="E30" i="12"/>
  <c r="D30" i="12"/>
  <c r="E29" i="12"/>
  <c r="D29" i="12"/>
  <c r="E28" i="12"/>
  <c r="D28" i="12"/>
  <c r="E27" i="12"/>
  <c r="D27" i="12"/>
  <c r="E25" i="12"/>
  <c r="E17" i="12"/>
  <c r="D17" i="12"/>
  <c r="D16" i="12"/>
  <c r="E15" i="12"/>
  <c r="D15" i="12"/>
  <c r="D14" i="12"/>
  <c r="E13" i="12"/>
  <c r="E12" i="12"/>
  <c r="A2" i="12"/>
  <c r="A2" i="10"/>
  <c r="E29" i="4"/>
  <c r="D29" i="4"/>
  <c r="C29" i="4"/>
  <c r="B29" i="4"/>
  <c r="I28" i="4"/>
  <c r="H28" i="4"/>
  <c r="G28" i="4"/>
  <c r="I27" i="4"/>
  <c r="H27" i="4"/>
  <c r="G27" i="4"/>
  <c r="A2" i="4"/>
  <c r="E15" i="3"/>
  <c r="C15" i="3"/>
  <c r="E9" i="3"/>
  <c r="C9" i="3"/>
  <c r="A2" i="3"/>
  <c r="R43" i="12" l="1"/>
  <c r="R42" i="12"/>
  <c r="Q40" i="12"/>
  <c r="R39" i="12"/>
  <c r="Q39" i="12"/>
  <c r="Q43" i="12"/>
  <c r="R40" i="12"/>
  <c r="Q60" i="12"/>
  <c r="Q41" i="12"/>
  <c r="R64" i="12"/>
  <c r="Q38" i="12"/>
  <c r="R41" i="12"/>
  <c r="R38" i="12"/>
  <c r="Q42" i="12"/>
  <c r="E18" i="12"/>
  <c r="R63" i="12"/>
  <c r="Q63" i="12"/>
  <c r="R62" i="12"/>
  <c r="Q62" i="12"/>
  <c r="R65" i="12"/>
  <c r="R61" i="12"/>
  <c r="Q65" i="12"/>
  <c r="Q61" i="12"/>
  <c r="Q64" i="12"/>
  <c r="I25" i="12"/>
  <c r="J25" i="12" s="1"/>
  <c r="I12" i="12"/>
  <c r="J12" i="12" s="1"/>
  <c r="C18" i="12"/>
  <c r="R44" i="12" l="1"/>
  <c r="Q66" i="12"/>
  <c r="Q44" i="12"/>
  <c r="R66" i="12"/>
  <c r="I21" i="4"/>
  <c r="E26" i="12"/>
  <c r="E31" i="12" s="1"/>
  <c r="C31" i="12"/>
  <c r="G21" i="4"/>
  <c r="H21" i="4"/>
  <c r="E39" i="12" l="1"/>
  <c r="H14" i="12" l="1"/>
  <c r="H16" i="12"/>
  <c r="E38" i="12"/>
  <c r="E44" i="12" s="1"/>
  <c r="C44" i="12"/>
  <c r="H15" i="12"/>
  <c r="H17" i="12"/>
  <c r="H13" i="12" l="1"/>
  <c r="D13" i="12"/>
  <c r="G8" i="4"/>
  <c r="I38" i="12"/>
  <c r="J38" i="12" s="1"/>
  <c r="G18" i="12"/>
  <c r="F18" i="12"/>
  <c r="F31" i="12" l="1"/>
  <c r="H28" i="12"/>
  <c r="G10" i="4"/>
  <c r="H30" i="12"/>
  <c r="G12" i="4"/>
  <c r="E51" i="12"/>
  <c r="I51" i="12" s="1"/>
  <c r="J51" i="12" s="1"/>
  <c r="C57" i="12"/>
  <c r="E52" i="12"/>
  <c r="H29" i="12"/>
  <c r="G11" i="4"/>
  <c r="H8" i="4"/>
  <c r="H26" i="12"/>
  <c r="D26" i="12"/>
  <c r="H27" i="12"/>
  <c r="G9" i="4"/>
  <c r="H39" i="12" l="1"/>
  <c r="D39" i="12"/>
  <c r="H42" i="12"/>
  <c r="H11" i="4"/>
  <c r="G31" i="12"/>
  <c r="B22" i="4"/>
  <c r="I8" i="4"/>
  <c r="H40" i="12"/>
  <c r="H9" i="4"/>
  <c r="E57" i="12"/>
  <c r="F44" i="12"/>
  <c r="H43" i="12"/>
  <c r="H12" i="4"/>
  <c r="H41" i="12"/>
  <c r="H10" i="4"/>
  <c r="G44" i="12" l="1"/>
  <c r="H56" i="12"/>
  <c r="I12" i="4"/>
  <c r="F57" i="12"/>
  <c r="H54" i="12"/>
  <c r="I10" i="4"/>
  <c r="D12" i="12"/>
  <c r="B18" i="12"/>
  <c r="D18" i="12" s="1"/>
  <c r="H12" i="12"/>
  <c r="H18" i="12" s="1"/>
  <c r="H55" i="12"/>
  <c r="I11" i="4"/>
  <c r="H53" i="12"/>
  <c r="I9" i="4"/>
  <c r="H52" i="12"/>
  <c r="D52" i="12"/>
  <c r="G57" i="12" l="1"/>
  <c r="G7" i="4"/>
  <c r="C22" i="4"/>
  <c r="B31" i="12" l="1"/>
  <c r="D31" i="12" s="1"/>
  <c r="H25" i="12"/>
  <c r="H31" i="12" s="1"/>
  <c r="D25" i="12"/>
  <c r="H7" i="4"/>
  <c r="D22" i="4"/>
  <c r="H58" i="17" s="1"/>
  <c r="I7" i="4" l="1"/>
  <c r="E22" i="4"/>
  <c r="I58" i="17" s="1"/>
  <c r="H38" i="12"/>
  <c r="H44" i="12" s="1"/>
  <c r="B44" i="12"/>
  <c r="D44" i="12" s="1"/>
  <c r="D38" i="12"/>
  <c r="B57" i="12" l="1"/>
  <c r="D57" i="12" s="1"/>
  <c r="H51" i="12"/>
  <c r="H57" i="12" s="1"/>
  <c r="D51" i="12"/>
</calcChain>
</file>

<file path=xl/sharedStrings.xml><?xml version="1.0" encoding="utf-8"?>
<sst xmlns="http://schemas.openxmlformats.org/spreadsheetml/2006/main" count="395" uniqueCount="262">
  <si>
    <t xml:space="preserve">INSTRUCTIONS FOR SUBMITTING 2021 INSTITUTIONAL SIX-YEAR PLAN </t>
  </si>
  <si>
    <t>Due Date: July 1, 2021</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</si>
  <si>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</si>
  <si>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</si>
  <si>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</si>
  <si>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2021 Six-year Plan Format</t>
  </si>
  <si>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</si>
  <si>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</si>
  <si>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INSTRUCTIONS FOR SECTIONS</t>
  </si>
  <si>
    <t>1. In-state Undergraduate Tuition and Fee Increase Rate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</si>
  <si>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</si>
  <si>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Tuition and Other Nongeneral Fund Revenue</t>
  </si>
  <si>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</si>
  <si>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3. Academic-Financial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</si>
  <si>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</si>
  <si>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</si>
  <si>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</si>
  <si>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GOAL 1 EQUITABLE: CLOSE ACCESS AND COMPLETION GAPS.</t>
  </si>
  <si>
    <t>GOAL 2 AFFORDABLE: LOWER COSTS TO STUDENTS.</t>
  </si>
  <si>
    <t>GOAL 3 TRANSFORMATIVE: EXPAND PROSPERITY.</t>
  </si>
  <si>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</si>
  <si>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</si>
  <si>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</si>
  <si>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5. Financial Aid</t>
  </si>
  <si>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</si>
  <si>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</si>
  <si>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</si>
  <si>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</si>
  <si>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</si>
  <si>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t>Contacts for Questions:</t>
  </si>
  <si>
    <t xml:space="preserve">General Questions - Jean Huskey (jeanhuskey@schev.edu) </t>
  </si>
  <si>
    <t>Academic - Beverly Rebar (beverlyrebar@schev.edu)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</si>
  <si>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</si>
  <si>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</si>
  <si>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</si>
  <si>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</si>
  <si>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</si>
  <si>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</si>
  <si>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</si>
  <si>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</si>
  <si>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</si>
  <si>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</si>
  <si>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</si>
  <si>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</si>
  <si>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</si>
  <si>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</si>
  <si>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</si>
  <si>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</si>
  <si>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</si>
  <si>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</si>
  <si>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</si>
  <si>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</si>
  <si>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</si>
  <si>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</si>
  <si>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</si>
  <si>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</si>
  <si>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</si>
  <si>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</si>
  <si>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</si>
  <si>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 Part I (2021): 2022-23 through 2027-28</t>
  </si>
  <si>
    <t>Due: July 1, 2021</t>
  </si>
  <si>
    <t>Institution:</t>
  </si>
  <si>
    <t>George Mason University</t>
  </si>
  <si>
    <t>Institution UNITID:</t>
  </si>
  <si>
    <t>232186</t>
  </si>
  <si>
    <t>Individual responsible for plan</t>
  </si>
  <si>
    <t>Name:</t>
  </si>
  <si>
    <t>Carol Kissal</t>
  </si>
  <si>
    <t>Email address:</t>
  </si>
  <si>
    <t>ckissal@gmu.edu</t>
  </si>
  <si>
    <t>Telephone number:</t>
  </si>
  <si>
    <t>(703)993-8750</t>
  </si>
  <si>
    <t>Part 1: In-State Undergraduate Tuition and Mandatory Fee Increase Plans in 2022-24 Biennium</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</si>
  <si>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</si>
  <si>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In-State Undergraduate Tuition and Mandatory E&amp;G Fees</t>
  </si>
  <si>
    <t>2021-22</t>
  </si>
  <si>
    <t>2022-23</t>
  </si>
  <si>
    <t>2023-24</t>
  </si>
  <si>
    <t>Charge (BOV approved)</t>
  </si>
  <si>
    <t>Planned Charge</t>
  </si>
  <si>
    <t>% Increase</t>
  </si>
  <si>
    <t>In-State Undergraduate Mandatory Non-E&amp;G Fees</t>
  </si>
  <si>
    <t xml:space="preserve">Part 2: Tuition and Other Nongeneral Fund (NGF) Revenue </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</si>
  <si>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</si>
  <si>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 xml:space="preserve">Items </t>
  </si>
  <si>
    <t>2020-2021 (Actual)</t>
  </si>
  <si>
    <t>2021-2022 (Estimated)</t>
  </si>
  <si>
    <t>2022-2023 (Planned)</t>
  </si>
  <si>
    <t>2023-2024 (Planned)</t>
  </si>
  <si>
    <t>Total Collected Tuition Revenue</t>
  </si>
  <si>
    <t>Total Projected Tuition Revenue</t>
  </si>
  <si>
    <t>Dan,  Please see the following questions below</t>
  </si>
  <si>
    <t>E&amp;G Programs</t>
  </si>
  <si>
    <t>Undergraduate, In-State</t>
  </si>
  <si>
    <t>Undergraduate, Out-of-State</t>
  </si>
  <si>
    <t>Graduate, In-State</t>
  </si>
  <si>
    <t>Where is the report that shows the FTE/Variance side-by-side view?</t>
  </si>
  <si>
    <t>Tab 2 Tuition Rev Dtl</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</si>
  <si>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</si>
  <si>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</si>
  <si>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</si>
  <si>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</si>
  <si>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</si>
  <si>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</si>
  <si>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</si>
  <si>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</si>
  <si>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</si>
  <si>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</si>
  <si>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</si>
  <si>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Other NGF</t>
  </si>
  <si>
    <t xml:space="preserve"> </t>
  </si>
  <si>
    <t>What is driving the 14% increase,  why are the out years flat?</t>
  </si>
  <si>
    <t xml:space="preserve">Total E&amp;G Revenue </t>
  </si>
  <si>
    <t>FY22 prior yr tuition and PY revenue increased by $3M based on FY22 budget assumptions.  Held flat after FY22</t>
  </si>
  <si>
    <t>Non-E&amp;G Fee Revenue</t>
  </si>
  <si>
    <t>Total Tuition Revenue</t>
  </si>
  <si>
    <t xml:space="preserve">  In-State undergraduates</t>
  </si>
  <si>
    <r>
      <t xml:space="preserve">Where is Li's supporting documentation? </t>
    </r>
    <r>
      <rPr>
        <sz val="10"/>
        <color theme="1"/>
        <rFont val="Arial"/>
        <family val="2"/>
      </rPr>
      <t>Added backup from Li in tab at end</t>
    </r>
  </si>
  <si>
    <t xml:space="preserve">  All Other students</t>
  </si>
  <si>
    <t xml:space="preserve">  Total non-E&amp;G fee revenue</t>
  </si>
  <si>
    <t>Total Auxiliary Revenue</t>
  </si>
  <si>
    <t>Part 3: ACADEMIC-FINANCIAL PLAN</t>
  </si>
  <si>
    <t>3A: Six-Year Plan for Academic and Support Service Strategies for Six-year Period (2022-2028)</t>
  </si>
  <si>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</si>
  <si>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Priority Ranking</t>
  </si>
  <si>
    <t>ACADEMIC AND SUPPORT SERVICE STRATEGIES FOR SIX-YEAR PERIOD (2022-2028)</t>
  </si>
  <si>
    <t>Biennium 2022-2024 (7/1/22-6/30/24)</t>
  </si>
  <si>
    <t>Description of Strategy</t>
  </si>
  <si>
    <t>Two Additional Biennia</t>
  </si>
  <si>
    <t>Strategies (Short Title)</t>
  </si>
  <si>
    <t>VP Goal</t>
  </si>
  <si>
    <t>Concise Information for Each Strategy</t>
  </si>
  <si>
    <t>Information for 2024- 2028</t>
  </si>
  <si>
    <t>2022-2023</t>
  </si>
  <si>
    <t>2023-2024</t>
  </si>
  <si>
    <t>Total Amount</t>
  </si>
  <si>
    <t>Reallocation</t>
  </si>
  <si>
    <t>Amount From Tuition Revenue</t>
  </si>
  <si>
    <t>Student Success: Affordable Access &amp; New Accessible Pathways:</t>
  </si>
  <si>
    <t>1, 2, 3</t>
  </si>
  <si>
    <t>Continued funding of strategy through FY28</t>
  </si>
  <si>
    <t>a. Increased financial aid with targeted aid for Pell ADVANCE/EIP students</t>
  </si>
  <si>
    <t>b. New Accessible Pathways</t>
  </si>
  <si>
    <t>c. Student Success Initiatives</t>
  </si>
  <si>
    <t>Graduate Education</t>
  </si>
  <si>
    <t>Continuation of graduate initiatives through FY24</t>
  </si>
  <si>
    <t xml:space="preserve">Addressing Faculty &amp; Staff Inequities                                                                                                                     </t>
  </si>
  <si>
    <t xml:space="preserve">Address Faculty &amp; staff market/equity issues  &amp; Workforce Planning                                                                              </t>
  </si>
  <si>
    <t>Continued funding of strategy through  FY25</t>
  </si>
  <si>
    <t>a.Address Faculty &amp; Staff market/equity issues</t>
  </si>
  <si>
    <t>b. Workforce Planning: Hiring to meet enrollment needs &amp; strategic priorities</t>
  </si>
  <si>
    <t xml:space="preserve">Implementation of anti-racism &amp; inclusive excellence initiatives and plans(See Narrative pp.  )                                                                                 </t>
  </si>
  <si>
    <t>Develop Infrastructure, Practices &amp; Policies to Support Anti-Racism &amp; Inclusive Excellence</t>
  </si>
  <si>
    <t xml:space="preserve">Implementation of anti-racism &amp; inclusive excellence initiatives and plans                                                                               </t>
  </si>
  <si>
    <t>Future priorities being developed</t>
  </si>
  <si>
    <t xml:space="preserve">Elevate Research </t>
  </si>
  <si>
    <t xml:space="preserve">Enhance HETF &amp; research infrastructure                                                                                 </t>
  </si>
  <si>
    <t xml:space="preserve">Continued funding of strategy </t>
  </si>
  <si>
    <t xml:space="preserve">Enrollment : Funding Disparity Support </t>
  </si>
  <si>
    <t>1,3</t>
  </si>
  <si>
    <t xml:space="preserve">Continued mitigation of historic funding disparity                                                                       </t>
  </si>
  <si>
    <t>Expand Economic Development</t>
  </si>
  <si>
    <t xml:space="preserve"> Full implementation of Mason Enterprise initiatives with innovative external partnerships                                                                                  </t>
  </si>
  <si>
    <t>Digital Innovation: Efficient instructional and operational models</t>
  </si>
  <si>
    <t xml:space="preserve">Enterprise-wide transformational projects to enhance efficiency and effectiveness                                                                                 </t>
  </si>
  <si>
    <t>One-time funding through FY27</t>
  </si>
  <si>
    <t>Total 2022-2024 Costs (Included in Financial Plan 'Total Additional Funding Need')</t>
  </si>
  <si>
    <t>FY23 var</t>
  </si>
  <si>
    <t>FY24 var</t>
  </si>
  <si>
    <t>variance equals difference between Biennium strategies sheet and 3A. Not part of state form</t>
  </si>
  <si>
    <t>3B: Six-Year Financial Plan for Educational and General Programs, Incremental Operating Budget Need 2022-2024 Biennium</t>
  </si>
  <si>
    <t>6000 aid</t>
  </si>
  <si>
    <t>6400 fin aid</t>
  </si>
  <si>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</si>
  <si>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t>1000 staffing</t>
  </si>
  <si>
    <t>1000 staff</t>
  </si>
  <si>
    <t>Assuming No Additional General Fund</t>
  </si>
  <si>
    <r>
      <t>Total Incremental Cost from Academic Plan</t>
    </r>
    <r>
      <rPr>
        <b/>
        <vertAlign val="superscript"/>
        <sz val="12"/>
        <rFont val="Arial"/>
        <family val="2"/>
      </rPr>
      <t>1</t>
    </r>
  </si>
  <si>
    <t>Increase T&amp;R Faculty Salaries ($)</t>
  </si>
  <si>
    <t>Library Support</t>
  </si>
  <si>
    <r>
      <t>T&amp;R Faculty Salary Increase Rate(%)</t>
    </r>
    <r>
      <rPr>
        <vertAlign val="superscript"/>
        <sz val="12"/>
        <rFont val="Arial"/>
        <family val="2"/>
      </rPr>
      <t>2</t>
    </r>
  </si>
  <si>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</si>
  <si>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</si>
  <si>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</si>
  <si>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</si>
  <si>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Increase University Staff Salaries</t>
    </r>
    <r>
      <rPr>
        <vertAlign val="superscript"/>
        <sz val="12"/>
        <rFont val="Arial"/>
        <family val="2"/>
      </rPr>
      <t xml:space="preserve"> </t>
    </r>
    <r>
      <rPr>
        <sz val="12"/>
        <rFont val="Arial"/>
        <family val="2"/>
      </rPr>
      <t>($)</t>
    </r>
  </si>
  <si>
    <r>
      <t>University Staff Salary Increase Rate (%)</t>
    </r>
    <r>
      <rPr>
        <vertAlign val="superscript"/>
        <sz val="12"/>
        <rFont val="Arial"/>
        <family val="2"/>
      </rPr>
      <t>2</t>
    </r>
  </si>
  <si>
    <r>
      <t>Increase Number of Full-Time T&amp;R Faculty($)</t>
    </r>
    <r>
      <rPr>
        <vertAlign val="superscript"/>
        <sz val="12"/>
        <rFont val="Arial"/>
        <family val="2"/>
      </rPr>
      <t>3</t>
    </r>
  </si>
  <si>
    <t>O&amp;M for New Facilities</t>
  </si>
  <si>
    <t>Addt'l In-State Student Financial Aid from Tuition Rev</t>
  </si>
  <si>
    <t>Addt'l Out-of-State Student Financial Aid from Tuition Rev</t>
  </si>
  <si>
    <t>Anticipated Nongeneral Fund Carryover</t>
  </si>
  <si>
    <t xml:space="preserve">Nongeneral Fund for Current Operations </t>
  </si>
  <si>
    <t>Library Enhancement</t>
  </si>
  <si>
    <t>Utility Cost Increase</t>
  </si>
  <si>
    <t>Total Additional Funding Need</t>
  </si>
  <si>
    <t>Notes:</t>
  </si>
  <si>
    <t>(1) Please ensure that these items are not double counted if they are already included in the incremental cost of the academic plan.</t>
  </si>
  <si>
    <t xml:space="preserve">(2) If planned, enter the cost of any institution-wide increase. </t>
  </si>
  <si>
    <t>(3) If planned, enter the cost of additional FTE faculty.</t>
  </si>
  <si>
    <t>Note: For both FY23 and FY24,</t>
  </si>
  <si>
    <t>Auto Check (Match = $0)</t>
  </si>
  <si>
    <t>Increase in T&amp;R faculty numbers also includes 15 new T&amp;R faculty lines and 10 new A/P faculty lines.</t>
  </si>
  <si>
    <t>Match Incremental Tuit Rev in Part 2</t>
  </si>
  <si>
    <t>If not matched, please provide explanation in these fields.</t>
  </si>
  <si>
    <t>NGF for current operations includes increases for fringe benefit adjustments and the impact of salary increases on new faculty and staff lines in FY22.</t>
  </si>
  <si>
    <t>Part 4: General Fund (GF) Request</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</si>
  <si>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</si>
  <si>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Initiatives Requiring General Fund Support</t>
  </si>
  <si>
    <t>Notes</t>
  </si>
  <si>
    <t>Strategies (Match Academic-Financial Worksheet Short Title)</t>
  </si>
  <si>
    <t>GF Support</t>
  </si>
  <si>
    <t xml:space="preserve">Student Success: Affordable Access &amp; New Accessible Pathways </t>
  </si>
  <si>
    <t>Increased financial aid for all students and targeted aid for VA PELL eligible ADVANCE and EIP &amp; new accessible pathways &amp; student success initiatives (See Narrative pp.  10-14)</t>
  </si>
  <si>
    <t xml:space="preserve"> Graduate Education</t>
  </si>
  <si>
    <t xml:space="preserve">Increase grad aid &amp; redesign graduate education (See Narrative pp.  14-16 )                                                                                 </t>
  </si>
  <si>
    <t>Addressing Faculty &amp; Staff Inequities</t>
  </si>
  <si>
    <t xml:space="preserve">Address Faculty &amp; staff market/equity issues  &amp; Workforce Planning (See Narrative pp. 17-20 )                                                                                 </t>
  </si>
  <si>
    <t>Develop Infrastructure, Practices &amp; Policies to Support Ant-Racism &amp; Inclusive Excellence</t>
  </si>
  <si>
    <t xml:space="preserve">Implementation of anti-racism &amp; inclusive excellence initiatives and plans(See Narrative pp.  20-21 )                                                                                 </t>
  </si>
  <si>
    <t xml:space="preserve">Enhance HETF &amp; research infrastructure (See Narrative pp. 21-23  )                                                                                 </t>
  </si>
  <si>
    <t xml:space="preserve"> Full implementation of Mason Enterprise initiatives with innovative external partnerships (See Narrative pp. 25-30  )                                                                                 </t>
  </si>
  <si>
    <t xml:space="preserve">Digital Innovation:  Efficient Instructional, Operational &amp; Service  Models </t>
  </si>
  <si>
    <t xml:space="preserve">Enterprise-wide transformational projects to enhance efficiency and effectiveness (See Narrative pp. 30-31  )                                                                                 </t>
  </si>
  <si>
    <t>Grand Total</t>
  </si>
  <si>
    <t>Part 5: Financial Aid Plan</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</si>
  <si>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</si>
  <si>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</si>
  <si>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</si>
  <si>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</si>
  <si>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2020-21 (Actual)  Please see footnote below</t>
    </r>
  </si>
  <si>
    <t>Dan,</t>
  </si>
  <si>
    <t>T&amp;F Used for Financial Aid</t>
  </si>
  <si>
    <t>Tuition Revenue for Financial Aid     (Program 108)</t>
  </si>
  <si>
    <t>% Revenue for Financial Aid</t>
  </si>
  <si>
    <t>Distribution of Financial Aid</t>
  </si>
  <si>
    <t>Unfunded Scholarships</t>
  </si>
  <si>
    <t>Other Tuition Discounts and Waivers</t>
  </si>
  <si>
    <t>Gross Tuition Revenue (Cols. B+F+G)</t>
  </si>
  <si>
    <t>I thought Angela mentioned updating the ugrad aid for prog 108.  Please review her emails or follow up with her</t>
  </si>
  <si>
    <t xml:space="preserve">Where are the assumptions?  Please use the BOV assumptions format, or similar to reflect all of the </t>
  </si>
  <si>
    <t>Compliance</t>
  </si>
  <si>
    <t>6-year plan assumptions.  The tab in the front does not lay the assumptions</t>
  </si>
  <si>
    <t>with § 4-5.1.a.i</t>
  </si>
  <si>
    <t>Confirmed numbers, pending tuition revenue analysis and Angela's response</t>
  </si>
  <si>
    <t>Updated UG for prog 108.  no change to overall total</t>
  </si>
  <si>
    <t>Updated Law-Grad split based on Angela's email</t>
  </si>
  <si>
    <t>First Professional, In-State</t>
  </si>
  <si>
    <t>First Professional, Out-of-State</t>
  </si>
  <si>
    <t>Total</t>
  </si>
  <si>
    <t>2021-22 (Estimated)</t>
  </si>
  <si>
    <t>FY21</t>
  </si>
  <si>
    <t>FY22</t>
  </si>
  <si>
    <t>FY23</t>
  </si>
  <si>
    <t>FY24</t>
  </si>
  <si>
    <t>2022-23 (Planned)</t>
  </si>
  <si>
    <t>2023-24 (Planned)</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</si>
  <si>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</si>
  <si>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 xml:space="preserve"> New accessible pathways &amp; student success initiatives </t>
  </si>
  <si>
    <t xml:space="preserve"> Redesign graduate education                                                                                 </t>
  </si>
  <si>
    <t>Continued funding of strategy through 2024</t>
  </si>
  <si>
    <t xml:space="preserve">Continued mitigation of historic funding disparity over the biennium (See  Revised Narrative pp.  23-25 )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</si>
</sst>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
    <numFmt numFmtId="165" formatCode="0.0%"/>
    <numFmt numFmtId="166" formatCode="&quot;$&quot;#,##0.00"/>
    <numFmt numFmtId="167" formatCode="_(* #,##0_);_(* \(#,##0\);_(* &quot;-&quot;??_);_(@_)"/>
  </numFmts>
  <fonts count="64" x14ac:knownFonts="1">
    <font>
      <sz val="11"/>
      <color theme="1"/>
      <name val="Calibri"/>
      <family val="2"/>
      <scheme val="minor"/>
    </font>
    <font>
      <sz val="11"/>
      <color theme="1"/>
      <name val="Calibri"/>
      <family val="2"/>
      <scheme val="minor"/>
    </font>
    <font>
      <sz val="10"/>
      <name val="Arial"/>
      <family val="2"/>
    </font>
    <font>
      <b/>
      <sz val="16"/>
      <name val="Arial"/>
      <family val="2"/>
    </font>
    <font>
      <sz val="12"/>
      <name val="Arial"/>
      <family val="2"/>
    </font>
    <font>
      <b/>
      <i/>
      <sz val="12"/>
      <name val="Arial"/>
      <family val="2"/>
    </font>
    <font>
      <b/>
      <sz val="12"/>
      <name val="Arial"/>
      <family val="2"/>
    </font>
    <font>
      <b/>
      <sz val="13"/>
      <name val="Arial"/>
      <family val="2"/>
    </font>
    <font>
      <sz val="11"/>
      <name val="Arial"/>
      <family val="2"/>
    </font>
    <font>
      <i/>
      <sz val="12"/>
      <name val="Arial"/>
      <family val="2"/>
    </font>
    <font>
      <b/>
      <sz val="11"/>
      <name val="Arial"/>
      <family val="2"/>
    </font>
    <font>
      <b/>
      <sz val="14"/>
      <color rgb="FFFF0000"/>
      <name val="Arial"/>
      <family val="2"/>
    </font>
    <font>
      <sz val="11"/>
      <color rgb="FF000000"/>
      <name val="Arial"/>
      <family val="2"/>
    </font>
    <font>
      <b/>
      <sz val="11"/>
      <color rgb="FFFF0000"/>
      <name val="Arial"/>
      <family val="2"/>
    </font>
    <font>
      <sz val="11"/>
      <color rgb="FFFF0000"/>
      <name val="Arial"/>
      <family val="2"/>
    </font>
    <font>
      <b/>
      <i/>
      <sz val="11"/>
      <name val="Arial"/>
      <family val="2"/>
    </font>
    <font>
      <b/>
      <sz val="13"/>
      <color rgb="FF333333"/>
      <name val="Arial"/>
      <family val="2"/>
    </font>
    <font>
      <sz val="13"/>
      <name val="Arial"/>
      <family val="2"/>
    </font>
    <font>
      <sz val="11"/>
      <color rgb="FF333333"/>
      <name val="Arial"/>
      <family val="2"/>
    </font>
    <font>
      <b/>
      <sz val="11"/>
      <color rgb="FF333333"/>
      <name val="Arial"/>
      <family val="2"/>
    </font>
    <font>
      <b/>
      <sz val="11"/>
      <color rgb="FF000000"/>
      <name val="Arial"/>
      <family val="2"/>
    </font>
    <font>
      <b/>
      <i/>
      <sz val="13"/>
      <name val="Arial"/>
      <family val="2"/>
    </font>
    <font>
      <i/>
      <sz val="11"/>
      <color rgb="FF333333"/>
      <name val="Arial"/>
      <family val="2"/>
    </font>
    <font>
      <i/>
      <sz val="11"/>
      <name val="Arial"/>
      <family val="2"/>
    </font>
    <font>
      <b/>
      <i/>
      <sz val="20"/>
      <name val="Arial"/>
      <family val="2"/>
    </font>
    <font>
      <b/>
      <sz val="20"/>
      <name val="Arial"/>
      <family val="2"/>
    </font>
    <font>
      <b/>
      <i/>
      <sz val="16"/>
      <name val="Arial"/>
      <family val="2"/>
    </font>
    <font>
      <sz val="16"/>
      <name val="Arial"/>
      <family val="2"/>
    </font>
    <font>
      <u/>
      <sz val="10"/>
      <color theme="10"/>
      <name val="Arial"/>
      <family val="2"/>
    </font>
    <font>
      <u/>
      <sz val="16"/>
      <color theme="10"/>
      <name val="Arial"/>
      <family val="2"/>
    </font>
    <font>
      <b/>
      <sz val="18"/>
      <color theme="1"/>
      <name val="Arial"/>
      <family val="2"/>
    </font>
    <font>
      <sz val="18"/>
      <color theme="1"/>
      <name val="Arial"/>
      <family val="2"/>
    </font>
    <font>
      <b/>
      <i/>
      <sz val="18"/>
      <color theme="1"/>
      <name val="Arial"/>
      <family val="2"/>
    </font>
    <font>
      <sz val="12"/>
      <color theme="1"/>
      <name val="Arial"/>
      <family val="2"/>
    </font>
    <font>
      <b/>
      <i/>
      <sz val="12"/>
      <color theme="1"/>
      <name val="Arial"/>
      <family val="2"/>
    </font>
    <font>
      <i/>
      <sz val="12"/>
      <color theme="1"/>
      <name val="Arial"/>
      <family val="2"/>
    </font>
    <font>
      <b/>
      <sz val="14"/>
      <color theme="1"/>
      <name val="Arial"/>
      <family val="2"/>
    </font>
    <font>
      <b/>
      <i/>
      <sz val="18"/>
      <name val="Arial"/>
      <family val="2"/>
    </font>
    <font>
      <sz val="12"/>
      <color rgb="FFFF0000"/>
      <name val="Arial"/>
      <family val="2"/>
    </font>
    <font>
      <b/>
      <sz val="10"/>
      <name val="Arial"/>
      <family val="2"/>
    </font>
    <font>
      <b/>
      <i/>
      <sz val="10"/>
      <name val="Arial"/>
      <family val="2"/>
    </font>
    <font>
      <sz val="10"/>
      <color rgb="FFFF0000"/>
      <name val="Arial"/>
      <family val="2"/>
    </font>
    <font>
      <sz val="10"/>
      <color theme="1"/>
      <name val="Arial"/>
      <family val="2"/>
    </font>
    <font>
      <b/>
      <sz val="12"/>
      <color theme="1"/>
      <name val="Arial"/>
      <family val="2"/>
    </font>
    <font>
      <b/>
      <sz val="12"/>
      <color indexed="8"/>
      <name val="Arial"/>
      <family val="2"/>
    </font>
    <font>
      <b/>
      <sz val="12"/>
      <color rgb="FF000000"/>
      <name val="Arial"/>
      <family val="2"/>
    </font>
    <font>
      <b/>
      <sz val="14"/>
      <name val="Arial"/>
      <family val="2"/>
    </font>
    <font>
      <b/>
      <sz val="11"/>
      <color theme="1"/>
      <name val="Arial"/>
      <family val="2"/>
    </font>
    <font>
      <sz val="11"/>
      <color theme="1"/>
      <name val="Arial"/>
      <family val="2"/>
    </font>
    <font>
      <b/>
      <sz val="10"/>
      <color theme="1"/>
      <name val="Arial"/>
      <family val="2"/>
    </font>
    <font>
      <sz val="10"/>
      <color theme="0"/>
      <name val="Arial"/>
      <family val="2"/>
    </font>
    <font>
      <b/>
      <sz val="8"/>
      <color indexed="8"/>
      <name val="Arial"/>
      <family val="2"/>
    </font>
    <font>
      <b/>
      <vertAlign val="superscript"/>
      <sz val="12"/>
      <name val="Arial"/>
      <family val="2"/>
    </font>
    <font>
      <vertAlign val="superscript"/>
      <sz val="12"/>
      <name val="Arial"/>
      <family val="2"/>
    </font>
    <font>
      <sz val="10"/>
      <color rgb="FF000000"/>
      <name val="Arial"/>
      <family val="2"/>
    </font>
    <font>
      <b/>
      <sz val="10"/>
      <color indexed="8"/>
      <name val="Arial"/>
      <family val="2"/>
    </font>
    <font>
      <i/>
      <sz val="11"/>
      <color theme="1"/>
      <name val="Arial"/>
      <family val="2"/>
    </font>
    <font>
      <b/>
      <i/>
      <sz val="11"/>
      <color theme="1"/>
      <name val="Arial"/>
      <family val="2"/>
    </font>
    <font>
      <i/>
      <sz val="11"/>
      <color rgb="FFFF0000"/>
      <name val="Arial"/>
      <family val="2"/>
    </font>
    <font>
      <b/>
      <sz val="16"/>
      <color theme="1"/>
      <name val="Arial"/>
      <family val="2"/>
    </font>
    <font>
      <sz val="16"/>
      <color rgb="FFFF0000"/>
      <name val="Arial"/>
      <family val="2"/>
    </font>
    <font>
      <sz val="8"/>
      <color theme="1"/>
      <name val="Verdana"/>
      <family val="2"/>
    </font>
    <font>
      <sz val="10"/>
      <name val="Arial"/>
      <family val="2"/>
    </font>
    <font>
      <b/>
      <u/>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74">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rgb="FFCCCCCC"/>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diagonal/>
    </border>
    <border>
      <left style="thick">
        <color auto="1"/>
      </left>
      <right/>
      <top style="medium">
        <color auto="1"/>
      </top>
      <bottom style="medium">
        <color auto="1"/>
      </bottom>
      <diagonal/>
    </border>
    <border>
      <left style="medium">
        <color indexed="64"/>
      </left>
      <right style="medium">
        <color rgb="FF000000"/>
      </right>
      <top/>
      <bottom/>
      <diagonal/>
    </border>
    <border>
      <left style="medium">
        <color rgb="FF000000"/>
      </left>
      <right style="medium">
        <color rgb="FF000000"/>
      </right>
      <top/>
      <bottom/>
      <diagonal/>
    </border>
    <border>
      <left style="medium">
        <color auto="1"/>
      </left>
      <right style="medium">
        <color auto="1"/>
      </right>
      <top/>
      <bottom style="medium">
        <color auto="1"/>
      </bottom>
      <diagonal/>
    </border>
    <border>
      <left style="medium">
        <color indexed="64"/>
      </left>
      <right style="medium">
        <color rgb="FF000000"/>
      </right>
      <top/>
      <bottom style="medium">
        <color auto="1"/>
      </bottom>
      <diagonal/>
    </border>
    <border>
      <left style="medium">
        <color rgb="FF000000"/>
      </left>
      <right style="medium">
        <color rgb="FF000000"/>
      </right>
      <top/>
      <bottom style="medium">
        <color auto="1"/>
      </bottom>
      <diagonal/>
    </border>
    <border>
      <left style="thin">
        <color auto="1"/>
      </left>
      <right style="thin">
        <color auto="1"/>
      </right>
      <top style="medium">
        <color auto="1"/>
      </top>
      <bottom/>
      <diagonal/>
    </border>
    <border>
      <left/>
      <right style="thin">
        <color auto="1"/>
      </right>
      <top/>
      <bottom/>
      <diagonal/>
    </border>
    <border>
      <left style="medium">
        <color auto="1"/>
      </left>
      <right style="thin">
        <color auto="1"/>
      </right>
      <top style="double">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bottom style="double">
        <color indexed="64"/>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auto="1"/>
      </left>
      <right style="thin">
        <color auto="1"/>
      </right>
      <top style="double">
        <color indexed="64"/>
      </top>
      <bottom/>
      <diagonal/>
    </border>
    <border>
      <left/>
      <right style="thin">
        <color auto="1"/>
      </right>
      <top/>
      <bottom style="thin">
        <color auto="1"/>
      </bottom>
      <diagonal/>
    </border>
    <border>
      <left style="thin">
        <color indexed="64"/>
      </left>
      <right style="thin">
        <color indexed="64"/>
      </right>
      <top/>
      <bottom style="medium">
        <color indexed="64"/>
      </bottom>
      <diagonal/>
    </border>
    <border>
      <left style="thin">
        <color auto="1"/>
      </left>
      <right/>
      <top style="double">
        <color indexed="64"/>
      </top>
      <bottom/>
      <diagonal/>
    </border>
    <border>
      <left style="medium">
        <color auto="1"/>
      </left>
      <right style="thin">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style="thick">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style="thin">
        <color auto="1"/>
      </bottom>
      <diagonal/>
    </border>
    <border>
      <left style="thin">
        <color auto="1"/>
      </left>
      <right style="medium">
        <color auto="1"/>
      </right>
      <top style="double">
        <color indexed="64"/>
      </top>
      <bottom/>
      <diagonal/>
    </border>
    <border>
      <left style="thin">
        <color auto="1"/>
      </left>
      <right style="medium">
        <color auto="1"/>
      </right>
      <top/>
      <bottom style="double">
        <color indexed="64"/>
      </bottom>
      <diagonal/>
    </border>
    <border>
      <left style="thin">
        <color auto="1"/>
      </left>
      <right style="thin">
        <color auto="1"/>
      </right>
      <top style="double">
        <color indexed="64"/>
      </top>
      <bottom style="double">
        <color indexed="64"/>
      </bottom>
      <diagonal/>
    </border>
  </borders>
  <cellStyleXfs count="24">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8" fillId="0" borderId="0" applyNumberFormat="0" applyFill="0" applyBorder="0" applyAlignment="0" applyProtection="0"/>
    <xf numFmtId="0" fontId="54" fillId="0" borderId="0"/>
    <xf numFmtId="0" fontId="2" fillId="0" borderId="0"/>
    <xf numFmtId="9"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9" fontId="54" fillId="0" borderId="0" applyFont="0" applyFill="0" applyBorder="0" applyAlignment="0" applyProtection="0"/>
    <xf numFmtId="43" fontId="5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6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2" fillId="0" borderId="0"/>
  </cellStyleXfs>
  <cellXfs count="348">
    <xf numFmtId="0" fontId="0" fillId="0" borderId="0" xfId="0"/>
    <xf numFmtId="0" fontId="3" fillId="0" borderId="1" xfId="3" applyFont="1" applyBorder="1" applyAlignment="1">
      <alignment horizontal="left" vertical="top" wrapText="1"/>
    </xf>
    <xf numFmtId="0" fontId="5" fillId="0" borderId="1" xfId="3" applyFont="1" applyBorder="1" applyAlignment="1">
      <alignment horizontal="left" vertical="top" wrapText="1"/>
    </xf>
    <xf numFmtId="0" fontId="6" fillId="0" borderId="1" xfId="3" applyFont="1" applyBorder="1" applyAlignment="1">
      <alignment horizontal="left" vertical="top" wrapText="1"/>
    </xf>
    <xf numFmtId="0" fontId="7" fillId="2" borderId="2" xfId="3" applyFont="1" applyFill="1" applyBorder="1" applyAlignment="1">
      <alignment horizontal="left" vertical="top" wrapText="1"/>
    </xf>
    <xf numFmtId="0" fontId="8" fillId="0" borderId="2" xfId="3" applyFont="1" applyBorder="1" applyAlignment="1">
      <alignment horizontal="left" vertical="center" wrapText="1"/>
    </xf>
    <xf numFmtId="0" fontId="8" fillId="0" borderId="0" xfId="3" applyFont="1" applyAlignment="1">
      <alignment horizontal="left" vertical="center" wrapText="1"/>
    </xf>
    <xf numFmtId="0" fontId="9" fillId="0" borderId="0" xfId="3" applyFont="1" applyAlignment="1">
      <alignment horizontal="left" vertical="top" wrapText="1"/>
    </xf>
    <xf numFmtId="0" fontId="8" fillId="0" borderId="3" xfId="3" applyFont="1" applyBorder="1" applyAlignment="1">
      <alignment horizontal="left" vertical="center" wrapText="1"/>
    </xf>
    <xf numFmtId="0" fontId="8" fillId="0" borderId="1" xfId="3" applyFont="1" applyBorder="1" applyAlignment="1">
      <alignment horizontal="left" vertical="center" wrapText="1"/>
    </xf>
    <xf numFmtId="0" fontId="11" fillId="2" borderId="4" xfId="3" applyFont="1" applyFill="1" applyBorder="1" applyAlignment="1">
      <alignment horizontal="left" vertical="center" wrapText="1"/>
    </xf>
    <xf numFmtId="0" fontId="7" fillId="2" borderId="2" xfId="3" applyFont="1" applyFill="1" applyBorder="1" applyAlignment="1">
      <alignment horizontal="left" vertical="center" wrapText="1"/>
    </xf>
    <xf numFmtId="0" fontId="12" fillId="0" borderId="2" xfId="3" applyFont="1" applyBorder="1" applyAlignment="1">
      <alignment horizontal="left" vertical="center" wrapText="1"/>
    </xf>
    <xf numFmtId="0" fontId="4" fillId="0" borderId="0" xfId="3" applyFont="1" applyAlignment="1">
      <alignment horizontal="left" vertical="center" wrapText="1"/>
    </xf>
    <xf numFmtId="0" fontId="8" fillId="0" borderId="2" xfId="3" applyFont="1" applyBorder="1" applyAlignment="1">
      <alignment horizontal="left" vertical="top" wrapText="1"/>
    </xf>
    <xf numFmtId="0" fontId="6" fillId="0" borderId="3" xfId="3" applyFont="1" applyBorder="1" applyAlignment="1">
      <alignment horizontal="left" vertical="top" wrapText="1"/>
    </xf>
    <xf numFmtId="0" fontId="8" fillId="0" borderId="1" xfId="3" applyFont="1" applyBorder="1" applyAlignment="1">
      <alignment horizontal="left" vertical="top" wrapText="1"/>
    </xf>
    <xf numFmtId="0" fontId="8" fillId="0" borderId="5" xfId="3" applyFont="1" applyBorder="1" applyAlignment="1">
      <alignment horizontal="left" vertical="top" wrapText="1"/>
    </xf>
    <xf numFmtId="0" fontId="16" fillId="2" borderId="2" xfId="3" applyFont="1" applyFill="1" applyBorder="1" applyAlignment="1">
      <alignment horizontal="left" vertical="center" wrapText="1"/>
    </xf>
    <xf numFmtId="0" fontId="17" fillId="0" borderId="0" xfId="3" applyFont="1" applyAlignment="1">
      <alignment horizontal="left" vertical="center" wrapText="1"/>
    </xf>
    <xf numFmtId="0" fontId="18" fillId="0" borderId="2" xfId="3" applyFont="1" applyBorder="1" applyAlignment="1">
      <alignment horizontal="left" vertical="center" wrapText="1"/>
    </xf>
    <xf numFmtId="0" fontId="7" fillId="3" borderId="2" xfId="3" applyFont="1" applyFill="1" applyBorder="1" applyAlignment="1">
      <alignment horizontal="left" vertical="center" wrapText="1"/>
    </xf>
    <xf numFmtId="0" fontId="8" fillId="3" borderId="1" xfId="3" applyFont="1" applyFill="1" applyBorder="1" applyAlignment="1">
      <alignment horizontal="left" vertical="center" wrapText="1"/>
    </xf>
    <xf numFmtId="0" fontId="21" fillId="2" borderId="2" xfId="3" applyFont="1" applyFill="1" applyBorder="1" applyAlignment="1">
      <alignment horizontal="left" vertical="center" wrapText="1"/>
    </xf>
    <xf numFmtId="0" fontId="22" fillId="0" borderId="1" xfId="3" applyFont="1" applyBorder="1" applyAlignment="1">
      <alignment horizontal="left" vertical="center" wrapText="1"/>
    </xf>
    <xf numFmtId="0" fontId="23" fillId="0" borderId="0" xfId="3" applyFont="1" applyAlignment="1">
      <alignment horizontal="left" vertical="center" wrapText="1"/>
    </xf>
    <xf numFmtId="0" fontId="23" fillId="0" borderId="1" xfId="3" applyFont="1" applyBorder="1" applyAlignment="1">
      <alignment horizontal="left" vertical="center" wrapText="1"/>
    </xf>
    <xf numFmtId="0" fontId="4" fillId="0" borderId="1" xfId="3" applyFont="1" applyBorder="1" applyAlignment="1">
      <alignment horizontal="left" vertical="top" wrapText="1"/>
    </xf>
    <xf numFmtId="0" fontId="4" fillId="0" borderId="6" xfId="3" applyFont="1" applyBorder="1" applyAlignment="1">
      <alignment horizontal="left" vertical="top" wrapText="1"/>
    </xf>
    <xf numFmtId="0" fontId="2" fillId="0" borderId="0" xfId="3" applyAlignment="1">
      <alignment vertical="center"/>
    </xf>
    <xf numFmtId="0" fontId="27" fillId="0" borderId="0" xfId="3" applyFont="1" applyAlignment="1">
      <alignment vertical="center"/>
    </xf>
    <xf numFmtId="0" fontId="2" fillId="0" borderId="0" xfId="3"/>
    <xf numFmtId="0" fontId="30" fillId="4" borderId="0" xfId="3" applyFont="1" applyFill="1"/>
    <xf numFmtId="0" fontId="31" fillId="4" borderId="0" xfId="3" applyFont="1" applyFill="1"/>
    <xf numFmtId="0" fontId="33" fillId="4" borderId="0" xfId="3" applyFont="1" applyFill="1"/>
    <xf numFmtId="0" fontId="33" fillId="4" borderId="0" xfId="3" applyFont="1" applyFill="1" applyAlignment="1">
      <alignment wrapText="1"/>
    </xf>
    <xf numFmtId="0" fontId="33" fillId="4" borderId="15" xfId="3" applyFont="1" applyFill="1" applyBorder="1" applyAlignment="1">
      <alignment horizontal="center" wrapText="1"/>
    </xf>
    <xf numFmtId="164" fontId="33" fillId="4" borderId="15" xfId="3" applyNumberFormat="1" applyFont="1" applyFill="1" applyBorder="1" applyAlignment="1">
      <alignment horizontal="right" wrapText="1"/>
    </xf>
    <xf numFmtId="165" fontId="4" fillId="5" borderId="15" xfId="3" applyNumberFormat="1" applyFont="1" applyFill="1" applyBorder="1" applyAlignment="1" applyProtection="1">
      <alignment horizontal="right"/>
      <protection locked="0"/>
    </xf>
    <xf numFmtId="164" fontId="33" fillId="4" borderId="18" xfId="3" applyNumberFormat="1" applyFont="1" applyFill="1" applyBorder="1" applyAlignment="1">
      <alignment horizontal="right" wrapText="1"/>
    </xf>
    <xf numFmtId="166" fontId="2" fillId="0" borderId="0" xfId="3" applyNumberFormat="1"/>
    <xf numFmtId="0" fontId="37" fillId="0" borderId="0" xfId="3" applyFont="1" applyAlignment="1">
      <alignment vertical="center"/>
    </xf>
    <xf numFmtId="0" fontId="39" fillId="5" borderId="2" xfId="3" applyFont="1" applyFill="1" applyBorder="1" applyAlignment="1">
      <alignment horizontal="center"/>
    </xf>
    <xf numFmtId="0" fontId="39" fillId="5" borderId="2" xfId="3" applyFont="1" applyFill="1" applyBorder="1" applyAlignment="1">
      <alignment horizontal="center" vertical="center" wrapText="1"/>
    </xf>
    <xf numFmtId="0" fontId="40" fillId="0" borderId="2" xfId="3" applyFont="1" applyBorder="1"/>
    <xf numFmtId="0" fontId="2" fillId="0" borderId="2" xfId="3" applyBorder="1" applyAlignment="1">
      <alignment horizontal="left" indent="1"/>
    </xf>
    <xf numFmtId="164" fontId="2" fillId="0" borderId="2" xfId="3" applyNumberFormat="1" applyBorder="1" applyProtection="1">
      <protection locked="0"/>
    </xf>
    <xf numFmtId="9" fontId="41" fillId="0" borderId="0" xfId="2" applyFont="1"/>
    <xf numFmtId="0" fontId="41" fillId="0" borderId="0" xfId="3" applyFont="1"/>
    <xf numFmtId="164" fontId="2" fillId="0" borderId="0" xfId="3" applyNumberFormat="1"/>
    <xf numFmtId="0" fontId="2" fillId="0" borderId="2" xfId="3" applyBorder="1"/>
    <xf numFmtId="0" fontId="42" fillId="0" borderId="2" xfId="3" applyFont="1" applyBorder="1"/>
    <xf numFmtId="164" fontId="2" fillId="5" borderId="2" xfId="3" applyNumberFormat="1" applyFill="1" applyBorder="1" applyProtection="1">
      <protection locked="0"/>
    </xf>
    <xf numFmtId="0" fontId="42" fillId="0" borderId="0" xfId="3" applyFont="1"/>
    <xf numFmtId="164" fontId="2" fillId="0" borderId="0" xfId="3" applyNumberFormat="1" applyProtection="1">
      <protection locked="0"/>
    </xf>
    <xf numFmtId="0" fontId="2" fillId="0" borderId="3" xfId="3" applyBorder="1"/>
    <xf numFmtId="0" fontId="39" fillId="5" borderId="3" xfId="3" applyFont="1" applyFill="1" applyBorder="1" applyAlignment="1">
      <alignment horizontal="center"/>
    </xf>
    <xf numFmtId="0" fontId="40" fillId="0" borderId="5" xfId="3" applyFont="1" applyBorder="1"/>
    <xf numFmtId="0" fontId="39" fillId="5" borderId="5" xfId="3" applyFont="1" applyFill="1" applyBorder="1" applyAlignment="1">
      <alignment horizontal="center" vertical="center" wrapText="1"/>
    </xf>
    <xf numFmtId="0" fontId="39" fillId="0" borderId="2" xfId="3" applyFont="1" applyBorder="1"/>
    <xf numFmtId="0" fontId="39" fillId="0" borderId="0" xfId="3" applyFont="1"/>
    <xf numFmtId="164" fontId="39" fillId="0" borderId="0" xfId="3" applyNumberFormat="1" applyFont="1"/>
    <xf numFmtId="0" fontId="37" fillId="4" borderId="0" xfId="3" applyFont="1" applyFill="1" applyAlignment="1">
      <alignment vertical="center"/>
    </xf>
    <xf numFmtId="0" fontId="2" fillId="4" borderId="0" xfId="3" applyFill="1"/>
    <xf numFmtId="0" fontId="36" fillId="4" borderId="2" xfId="3" applyFont="1" applyFill="1" applyBorder="1" applyAlignment="1">
      <alignment horizontal="left" vertical="center"/>
    </xf>
    <xf numFmtId="0" fontId="2" fillId="4" borderId="2" xfId="3" applyFill="1" applyBorder="1" applyAlignment="1">
      <alignment vertical="center"/>
    </xf>
    <xf numFmtId="0" fontId="2" fillId="4" borderId="0" xfId="3" applyFill="1" applyAlignment="1">
      <alignment vertical="center"/>
    </xf>
    <xf numFmtId="0" fontId="2" fillId="4" borderId="0" xfId="3" applyFill="1" applyAlignment="1">
      <alignment horizontal="left" vertical="center"/>
    </xf>
    <xf numFmtId="0" fontId="4" fillId="4" borderId="0" xfId="3" applyFont="1" applyFill="1"/>
    <xf numFmtId="0" fontId="45" fillId="4" borderId="15" xfId="3" applyFont="1" applyFill="1" applyBorder="1" applyAlignment="1">
      <alignment horizontal="center" vertical="center" wrapText="1"/>
    </xf>
    <xf numFmtId="0" fontId="45" fillId="4" borderId="25" xfId="3" applyFont="1" applyFill="1" applyBorder="1" applyAlignment="1">
      <alignment horizontal="center" vertical="center" wrapText="1"/>
    </xf>
    <xf numFmtId="0" fontId="2" fillId="4" borderId="2" xfId="3" applyFill="1" applyBorder="1"/>
    <xf numFmtId="164" fontId="33" fillId="5" borderId="46" xfId="3" applyNumberFormat="1" applyFont="1" applyFill="1" applyBorder="1" applyAlignment="1">
      <alignment horizontal="right" vertical="center"/>
    </xf>
    <xf numFmtId="164" fontId="33" fillId="5" borderId="2" xfId="3" applyNumberFormat="1" applyFont="1" applyFill="1" applyBorder="1" applyAlignment="1">
      <alignment horizontal="right" vertical="center"/>
    </xf>
    <xf numFmtId="0" fontId="50" fillId="4" borderId="3" xfId="3" applyFont="1" applyFill="1" applyBorder="1"/>
    <xf numFmtId="164" fontId="2" fillId="3" borderId="0" xfId="3" applyNumberFormat="1" applyFill="1"/>
    <xf numFmtId="0" fontId="2" fillId="3" borderId="0" xfId="3" applyFill="1"/>
    <xf numFmtId="0" fontId="36" fillId="4" borderId="2" xfId="3" applyFont="1" applyFill="1" applyBorder="1"/>
    <xf numFmtId="0" fontId="50" fillId="4" borderId="19" xfId="3" applyFont="1" applyFill="1" applyBorder="1" applyProtection="1">
      <protection locked="0"/>
    </xf>
    <xf numFmtId="0" fontId="51" fillId="4" borderId="0" xfId="3" applyFont="1" applyFill="1" applyAlignment="1">
      <alignment horizontal="center" vertical="center" wrapText="1"/>
    </xf>
    <xf numFmtId="0" fontId="50" fillId="4" borderId="2" xfId="3" applyFont="1" applyFill="1" applyBorder="1" applyProtection="1">
      <protection locked="0"/>
    </xf>
    <xf numFmtId="164" fontId="4" fillId="5" borderId="48" xfId="3" applyNumberFormat="1" applyFont="1" applyFill="1" applyBorder="1" applyAlignment="1" applyProtection="1">
      <alignment vertical="center"/>
      <protection locked="0"/>
    </xf>
    <xf numFmtId="164" fontId="4" fillId="5" borderId="2" xfId="3" applyNumberFormat="1" applyFont="1" applyFill="1" applyBorder="1" applyAlignment="1" applyProtection="1">
      <alignment vertical="center"/>
      <protection locked="0"/>
    </xf>
    <xf numFmtId="164" fontId="4" fillId="5" borderId="53" xfId="3" applyNumberFormat="1" applyFont="1" applyFill="1" applyBorder="1" applyAlignment="1" applyProtection="1">
      <alignment vertical="center"/>
      <protection locked="0"/>
    </xf>
    <xf numFmtId="0" fontId="46" fillId="4" borderId="2" xfId="3" applyFont="1" applyFill="1" applyBorder="1" applyAlignment="1" applyProtection="1">
      <alignment horizontal="center" vertical="center"/>
      <protection locked="0"/>
    </xf>
    <xf numFmtId="164" fontId="33" fillId="4" borderId="46" xfId="3" applyNumberFormat="1" applyFont="1" applyFill="1" applyBorder="1" applyAlignment="1" applyProtection="1">
      <alignment horizontal="right" vertical="center" wrapText="1"/>
      <protection locked="0"/>
    </xf>
    <xf numFmtId="164" fontId="33" fillId="4" borderId="2" xfId="3" applyNumberFormat="1" applyFont="1" applyFill="1" applyBorder="1" applyAlignment="1" applyProtection="1">
      <alignment horizontal="right" vertical="center" wrapText="1"/>
      <protection locked="0"/>
    </xf>
    <xf numFmtId="164" fontId="33" fillId="4" borderId="47" xfId="3" applyNumberFormat="1" applyFont="1" applyFill="1" applyBorder="1" applyAlignment="1" applyProtection="1">
      <alignment horizontal="right" vertical="center" wrapText="1"/>
      <protection locked="0"/>
    </xf>
    <xf numFmtId="164" fontId="33" fillId="4" borderId="0" xfId="3" applyNumberFormat="1" applyFont="1" applyFill="1" applyAlignment="1">
      <alignment horizontal="right" vertical="center" wrapText="1"/>
    </xf>
    <xf numFmtId="167" fontId="2" fillId="4" borderId="0" xfId="1" applyNumberFormat="1" applyFont="1" applyFill="1"/>
    <xf numFmtId="10" fontId="33" fillId="4" borderId="46" xfId="2" applyNumberFormat="1" applyFont="1" applyFill="1" applyBorder="1" applyAlignment="1" applyProtection="1">
      <alignment horizontal="right" vertical="center" wrapText="1"/>
      <protection locked="0"/>
    </xf>
    <xf numFmtId="10" fontId="33" fillId="4" borderId="2" xfId="2" applyNumberFormat="1" applyFont="1" applyFill="1" applyBorder="1" applyAlignment="1" applyProtection="1">
      <alignment horizontal="right" vertical="center" wrapText="1"/>
      <protection locked="0"/>
    </xf>
    <xf numFmtId="10" fontId="33" fillId="4" borderId="47" xfId="2" applyNumberFormat="1" applyFont="1" applyFill="1" applyBorder="1" applyAlignment="1" applyProtection="1">
      <alignment horizontal="right" vertical="center" wrapText="1"/>
      <protection locked="0"/>
    </xf>
    <xf numFmtId="10" fontId="33" fillId="4" borderId="0" xfId="2" applyNumberFormat="1" applyFont="1" applyFill="1" applyBorder="1" applyAlignment="1">
      <alignment horizontal="right" vertical="center" wrapText="1"/>
    </xf>
    <xf numFmtId="12" fontId="33" fillId="4" borderId="0" xfId="2" applyNumberFormat="1" applyFont="1" applyFill="1" applyBorder="1" applyAlignment="1">
      <alignment horizontal="right" vertical="center" wrapText="1"/>
    </xf>
    <xf numFmtId="165" fontId="33" fillId="4" borderId="0" xfId="2" applyNumberFormat="1" applyFont="1" applyFill="1" applyAlignment="1">
      <alignment horizontal="right" vertical="center" wrapText="1"/>
    </xf>
    <xf numFmtId="167" fontId="2" fillId="4" borderId="0" xfId="3" applyNumberFormat="1" applyFill="1"/>
    <xf numFmtId="0" fontId="41" fillId="4" borderId="0" xfId="3" applyFont="1" applyFill="1"/>
    <xf numFmtId="164" fontId="6" fillId="5" borderId="46" xfId="3" applyNumberFormat="1" applyFont="1" applyFill="1" applyBorder="1" applyAlignment="1" applyProtection="1">
      <alignment vertical="center"/>
      <protection locked="0"/>
    </xf>
    <xf numFmtId="164" fontId="6" fillId="5" borderId="47" xfId="3" applyNumberFormat="1" applyFont="1" applyFill="1" applyBorder="1" applyAlignment="1" applyProtection="1">
      <alignment vertical="center"/>
      <protection locked="0"/>
    </xf>
    <xf numFmtId="164" fontId="6" fillId="5" borderId="2" xfId="3" applyNumberFormat="1" applyFont="1" applyFill="1" applyBorder="1" applyAlignment="1" applyProtection="1">
      <alignment vertical="center"/>
      <protection locked="0"/>
    </xf>
    <xf numFmtId="0" fontId="2" fillId="4" borderId="0" xfId="3" applyFill="1" applyAlignment="1" applyProtection="1">
      <alignment horizontal="center"/>
      <protection locked="0"/>
    </xf>
    <xf numFmtId="0" fontId="5" fillId="4" borderId="0" xfId="3" applyFont="1" applyFill="1" applyAlignment="1" applyProtection="1">
      <alignment horizontal="left" vertical="center"/>
      <protection locked="0"/>
    </xf>
    <xf numFmtId="167" fontId="5" fillId="4" borderId="0" xfId="1" quotePrefix="1" applyNumberFormat="1" applyFont="1" applyFill="1" applyBorder="1" applyAlignment="1" applyProtection="1">
      <alignment horizontal="left" vertical="center"/>
      <protection locked="0"/>
    </xf>
    <xf numFmtId="167" fontId="5" fillId="4" borderId="0" xfId="3" applyNumberFormat="1" applyFont="1" applyFill="1" applyAlignment="1" applyProtection="1">
      <alignment horizontal="left" vertical="center"/>
      <protection locked="0"/>
    </xf>
    <xf numFmtId="43" fontId="39" fillId="4" borderId="0" xfId="3" applyNumberFormat="1" applyFont="1" applyFill="1" applyAlignment="1">
      <alignment horizontal="left"/>
    </xf>
    <xf numFmtId="0" fontId="6" fillId="4" borderId="0" xfId="3" applyFont="1" applyFill="1"/>
    <xf numFmtId="0" fontId="39" fillId="4" borderId="0" xfId="3" applyFont="1" applyFill="1"/>
    <xf numFmtId="164" fontId="2" fillId="4" borderId="0" xfId="3" applyNumberFormat="1" applyFill="1"/>
    <xf numFmtId="0" fontId="6" fillId="4" borderId="2" xfId="3" applyFont="1" applyFill="1" applyBorder="1" applyAlignment="1" applyProtection="1">
      <alignment horizontal="center" vertical="center"/>
      <protection locked="0"/>
    </xf>
    <xf numFmtId="0" fontId="6" fillId="0" borderId="2" xfId="3" applyFont="1" applyBorder="1" applyAlignment="1">
      <alignment horizontal="center" vertical="center" wrapText="1"/>
    </xf>
    <xf numFmtId="164" fontId="4" fillId="5" borderId="2" xfId="3" applyNumberFormat="1" applyFont="1" applyFill="1" applyBorder="1"/>
    <xf numFmtId="0" fontId="4" fillId="0" borderId="2" xfId="3" applyFont="1" applyBorder="1"/>
    <xf numFmtId="0" fontId="2" fillId="0" borderId="0" xfId="3" applyAlignment="1">
      <alignment horizontal="left" vertical="center"/>
    </xf>
    <xf numFmtId="0" fontId="4" fillId="0" borderId="0" xfId="3" applyFont="1"/>
    <xf numFmtId="0" fontId="4" fillId="5" borderId="0" xfId="3" applyFont="1" applyFill="1"/>
    <xf numFmtId="0" fontId="55" fillId="6" borderId="11" xfId="3" applyFont="1" applyFill="1" applyBorder="1" applyAlignment="1">
      <alignment horizontal="center" vertical="center" wrapText="1"/>
    </xf>
    <xf numFmtId="0" fontId="55" fillId="5" borderId="11" xfId="3" applyFont="1" applyFill="1" applyBorder="1" applyAlignment="1">
      <alignment horizontal="center" vertical="center" wrapText="1"/>
    </xf>
    <xf numFmtId="0" fontId="55" fillId="6" borderId="28" xfId="3" applyFont="1" applyFill="1" applyBorder="1" applyAlignment="1">
      <alignment horizontal="center" vertical="center" wrapText="1"/>
    </xf>
    <xf numFmtId="0" fontId="46" fillId="0" borderId="55" xfId="3" applyFont="1" applyBorder="1" applyAlignment="1">
      <alignment horizontal="center" vertical="top"/>
    </xf>
    <xf numFmtId="0" fontId="48" fillId="0" borderId="55" xfId="3" applyFont="1" applyBorder="1" applyAlignment="1">
      <alignment vertical="top" wrapText="1"/>
    </xf>
    <xf numFmtId="0" fontId="48" fillId="0" borderId="56" xfId="3" applyFont="1" applyBorder="1" applyAlignment="1">
      <alignment horizontal="center" vertical="top" wrapText="1"/>
    </xf>
    <xf numFmtId="164" fontId="33" fillId="0" borderId="55" xfId="3" quotePrefix="1" applyNumberFormat="1" applyFont="1" applyBorder="1" applyAlignment="1">
      <alignment horizontal="right" vertical="center" wrapText="1"/>
    </xf>
    <xf numFmtId="164" fontId="33" fillId="0" borderId="55" xfId="3" applyNumberFormat="1" applyFont="1" applyBorder="1" applyAlignment="1">
      <alignment horizontal="right" vertical="center" wrapText="1"/>
    </xf>
    <xf numFmtId="164" fontId="33" fillId="5" borderId="57" xfId="3" applyNumberFormat="1" applyFont="1" applyFill="1" applyBorder="1" applyAlignment="1">
      <alignment horizontal="right" vertical="center"/>
    </xf>
    <xf numFmtId="0" fontId="41" fillId="0" borderId="0" xfId="3" applyFont="1" applyAlignment="1">
      <alignment horizontal="left" vertical="center"/>
    </xf>
    <xf numFmtId="0" fontId="60" fillId="0" borderId="0" xfId="3" applyFont="1" applyAlignment="1">
      <alignment horizontal="left" vertical="center"/>
    </xf>
    <xf numFmtId="0" fontId="33" fillId="0" borderId="60" xfId="14" applyFont="1" applyBorder="1" applyAlignment="1">
      <alignment horizontal="left"/>
    </xf>
    <xf numFmtId="164" fontId="33" fillId="2" borderId="59" xfId="14" applyNumberFormat="1" applyFont="1" applyFill="1" applyBorder="1" applyAlignment="1">
      <alignment horizontal="right" vertical="center" wrapText="1"/>
    </xf>
    <xf numFmtId="164" fontId="4" fillId="0" borderId="59" xfId="14" applyNumberFormat="1" applyFont="1" applyBorder="1" applyAlignment="1">
      <alignment horizontal="right" wrapText="1"/>
    </xf>
    <xf numFmtId="165" fontId="2" fillId="2" borderId="2" xfId="3" applyNumberFormat="1" applyFill="1" applyBorder="1" applyAlignment="1" applyProtection="1">
      <alignment horizontal="right"/>
      <protection locked="0"/>
    </xf>
    <xf numFmtId="164" fontId="33" fillId="0" borderId="59" xfId="14" applyNumberFormat="1" applyFont="1" applyBorder="1" applyAlignment="1">
      <alignment horizontal="right" wrapText="1"/>
    </xf>
    <xf numFmtId="164" fontId="33" fillId="0" borderId="60" xfId="14" applyNumberFormat="1" applyFont="1" applyBorder="1" applyAlignment="1">
      <alignment horizontal="right" wrapText="1"/>
    </xf>
    <xf numFmtId="164" fontId="33" fillId="2" borderId="48" xfId="14" applyNumberFormat="1" applyFont="1" applyFill="1" applyBorder="1" applyAlignment="1">
      <alignment horizontal="right" wrapText="1"/>
    </xf>
    <xf numFmtId="164" fontId="2" fillId="2" borderId="0" xfId="3" applyNumberFormat="1" applyFill="1" applyAlignment="1">
      <alignment horizontal="right" vertical="center"/>
    </xf>
    <xf numFmtId="0" fontId="41" fillId="2" borderId="0" xfId="3" quotePrefix="1" applyFont="1" applyFill="1" applyAlignment="1">
      <alignment horizontal="left" vertical="center"/>
    </xf>
    <xf numFmtId="0" fontId="33" fillId="0" borderId="62" xfId="14" applyFont="1" applyBorder="1" applyAlignment="1">
      <alignment horizontal="left"/>
    </xf>
    <xf numFmtId="164" fontId="33" fillId="2" borderId="61" xfId="14" applyNumberFormat="1" applyFont="1" applyFill="1" applyBorder="1" applyAlignment="1">
      <alignment vertical="center"/>
    </xf>
    <xf numFmtId="164" fontId="33" fillId="2" borderId="46" xfId="14" applyNumberFormat="1" applyFont="1" applyFill="1" applyBorder="1" applyAlignment="1">
      <alignment horizontal="right" wrapText="1"/>
    </xf>
    <xf numFmtId="0" fontId="33" fillId="0" borderId="64" xfId="14" applyFont="1" applyBorder="1" applyAlignment="1">
      <alignment horizontal="left"/>
    </xf>
    <xf numFmtId="165" fontId="2" fillId="2" borderId="3" xfId="3" applyNumberFormat="1" applyFill="1" applyBorder="1" applyAlignment="1" applyProtection="1">
      <alignment horizontal="right"/>
      <protection locked="0"/>
    </xf>
    <xf numFmtId="164" fontId="33" fillId="2" borderId="50" xfId="14" applyNumberFormat="1" applyFont="1" applyFill="1" applyBorder="1" applyAlignment="1">
      <alignment horizontal="right" wrapText="1"/>
    </xf>
    <xf numFmtId="0" fontId="33" fillId="0" borderId="7" xfId="14" applyFont="1" applyBorder="1" applyAlignment="1">
      <alignment horizontal="left" indent="2"/>
    </xf>
    <xf numFmtId="164" fontId="33" fillId="2" borderId="4" xfId="14" applyNumberFormat="1" applyFont="1" applyFill="1" applyBorder="1" applyAlignment="1">
      <alignment vertical="center"/>
    </xf>
    <xf numFmtId="165" fontId="39" fillId="2" borderId="4" xfId="3" applyNumberFormat="1" applyFont="1" applyFill="1" applyBorder="1" applyAlignment="1" applyProtection="1">
      <alignment horizontal="right"/>
      <protection locked="0"/>
    </xf>
    <xf numFmtId="164" fontId="33" fillId="2" borderId="31" xfId="14" applyNumberFormat="1" applyFont="1" applyFill="1" applyBorder="1" applyAlignment="1">
      <alignment vertical="center"/>
    </xf>
    <xf numFmtId="164" fontId="2" fillId="0" borderId="0" xfId="3" applyNumberFormat="1" applyAlignment="1">
      <alignment horizontal="left" vertical="center"/>
    </xf>
    <xf numFmtId="167" fontId="2" fillId="0" borderId="0" xfId="1" applyNumberFormat="1" applyFont="1" applyAlignment="1">
      <alignment horizontal="left" vertical="center"/>
    </xf>
    <xf numFmtId="167" fontId="2" fillId="0" borderId="0" xfId="1" applyNumberFormat="1" applyFont="1"/>
    <xf numFmtId="164" fontId="33" fillId="2" borderId="4" xfId="14" applyNumberFormat="1" applyFont="1" applyFill="1" applyBorder="1" applyAlignment="1">
      <alignment horizontal="right" vertical="center"/>
    </xf>
    <xf numFmtId="164" fontId="2" fillId="0" borderId="0" xfId="3" quotePrefix="1" applyNumberFormat="1" applyAlignment="1">
      <alignment horizontal="left" vertical="center"/>
    </xf>
    <xf numFmtId="9" fontId="2" fillId="0" borderId="0" xfId="2" applyFont="1" applyAlignment="1">
      <alignment horizontal="center" vertical="center"/>
    </xf>
    <xf numFmtId="164" fontId="33" fillId="2" borderId="61" xfId="14" applyNumberFormat="1" applyFont="1" applyFill="1" applyBorder="1" applyAlignment="1">
      <alignment horizontal="right" vertical="center"/>
    </xf>
    <xf numFmtId="167" fontId="2" fillId="0" borderId="0" xfId="3" applyNumberFormat="1" applyAlignment="1">
      <alignment horizontal="left" vertical="center"/>
    </xf>
    <xf numFmtId="165" fontId="2" fillId="0" borderId="0" xfId="2" applyNumberFormat="1" applyFont="1" applyAlignment="1">
      <alignment horizontal="center" vertical="center"/>
    </xf>
    <xf numFmtId="167" fontId="2" fillId="0" borderId="0" xfId="3" applyNumberFormat="1"/>
    <xf numFmtId="9" fontId="2" fillId="0" borderId="0" xfId="2" applyFont="1"/>
    <xf numFmtId="43" fontId="2" fillId="0" borderId="0" xfId="1" applyFont="1"/>
    <xf numFmtId="0" fontId="47" fillId="4" borderId="34" xfId="3" applyFont="1" applyFill="1" applyBorder="1" applyAlignment="1">
      <alignment horizontal="left" vertical="center" wrapText="1"/>
    </xf>
    <xf numFmtId="0" fontId="48" fillId="4" borderId="22" xfId="3" applyFont="1" applyFill="1" applyBorder="1" applyAlignment="1">
      <alignment horizontal="center" vertical="center" wrapText="1"/>
    </xf>
    <xf numFmtId="164" fontId="4" fillId="2" borderId="36" xfId="3" applyNumberFormat="1" applyFont="1" applyFill="1" applyBorder="1" applyAlignment="1">
      <alignment horizontal="left" vertical="center" wrapText="1"/>
    </xf>
    <xf numFmtId="164" fontId="33" fillId="4" borderId="5" xfId="3" applyNumberFormat="1" applyFont="1" applyFill="1" applyBorder="1" applyAlignment="1">
      <alignment horizontal="left" vertical="center" wrapText="1"/>
    </xf>
    <xf numFmtId="164" fontId="33" fillId="2" borderId="37" xfId="3" applyNumberFormat="1" applyFont="1" applyFill="1" applyBorder="1" applyAlignment="1">
      <alignment horizontal="left" vertical="center" wrapText="1"/>
    </xf>
    <xf numFmtId="0" fontId="48" fillId="4" borderId="34" xfId="3" applyFont="1" applyFill="1" applyBorder="1" applyAlignment="1">
      <alignment horizontal="left" vertical="center" wrapText="1"/>
    </xf>
    <xf numFmtId="0" fontId="48" fillId="4" borderId="35" xfId="3" applyFont="1" applyFill="1" applyBorder="1" applyAlignment="1">
      <alignment horizontal="left" vertical="center" wrapText="1"/>
    </xf>
    <xf numFmtId="0" fontId="48" fillId="4" borderId="1" xfId="3" applyFont="1" applyFill="1" applyBorder="1" applyAlignment="1">
      <alignment horizontal="left" vertical="center" wrapText="1"/>
    </xf>
    <xf numFmtId="0" fontId="47" fillId="4" borderId="40" xfId="3" applyFont="1" applyFill="1" applyBorder="1" applyAlignment="1">
      <alignment horizontal="left" vertical="center" wrapText="1"/>
    </xf>
    <xf numFmtId="0" fontId="48" fillId="4" borderId="41" xfId="3" applyFont="1" applyFill="1" applyBorder="1" applyAlignment="1">
      <alignment horizontal="center" vertical="center" wrapText="1"/>
    </xf>
    <xf numFmtId="164" fontId="33" fillId="4" borderId="39" xfId="3" applyNumberFormat="1" applyFont="1" applyFill="1" applyBorder="1" applyAlignment="1">
      <alignment horizontal="left" vertical="center" wrapText="1"/>
    </xf>
    <xf numFmtId="0" fontId="48" fillId="4" borderId="42" xfId="3" applyFont="1" applyFill="1" applyBorder="1" applyAlignment="1">
      <alignment horizontal="left" vertical="center" wrapText="1"/>
    </xf>
    <xf numFmtId="0" fontId="47" fillId="4" borderId="43" xfId="3" applyFont="1" applyFill="1" applyBorder="1" applyAlignment="1">
      <alignment horizontal="left" vertical="center" wrapText="1"/>
    </xf>
    <xf numFmtId="164" fontId="33" fillId="4" borderId="39" xfId="3" quotePrefix="1" applyNumberFormat="1" applyFont="1" applyFill="1" applyBorder="1" applyAlignment="1">
      <alignment horizontal="left" vertical="center" wrapText="1"/>
    </xf>
    <xf numFmtId="0" fontId="48" fillId="4" borderId="40" xfId="3" applyFont="1" applyFill="1" applyBorder="1" applyAlignment="1">
      <alignment horizontal="left" vertical="center" wrapText="1"/>
    </xf>
    <xf numFmtId="0" fontId="48" fillId="4" borderId="45" xfId="3" applyFont="1" applyFill="1" applyBorder="1" applyAlignment="1">
      <alignment horizontal="center" vertical="center" wrapText="1"/>
    </xf>
    <xf numFmtId="0" fontId="47" fillId="4" borderId="42" xfId="3" applyFont="1" applyFill="1" applyBorder="1" applyAlignment="1">
      <alignment horizontal="left" vertical="center" wrapText="1"/>
    </xf>
    <xf numFmtId="0" fontId="48" fillId="4" borderId="2" xfId="3" applyFont="1" applyFill="1" applyBorder="1" applyAlignment="1">
      <alignment horizontal="left" vertical="center" wrapText="1"/>
    </xf>
    <xf numFmtId="0" fontId="49" fillId="4" borderId="20" xfId="3" applyFont="1" applyFill="1" applyBorder="1" applyAlignment="1">
      <alignment horizontal="left" vertical="center" wrapText="1"/>
    </xf>
    <xf numFmtId="164" fontId="33" fillId="5" borderId="46" xfId="3" applyNumberFormat="1" applyFont="1" applyFill="1" applyBorder="1" applyAlignment="1">
      <alignment horizontal="left" vertical="center"/>
    </xf>
    <xf numFmtId="164" fontId="33" fillId="5" borderId="2" xfId="3" applyNumberFormat="1" applyFont="1" applyFill="1" applyBorder="1" applyAlignment="1">
      <alignment horizontal="left" vertical="center"/>
    </xf>
    <xf numFmtId="164" fontId="33" fillId="5" borderId="47" xfId="3" applyNumberFormat="1" applyFont="1" applyFill="1" applyBorder="1" applyAlignment="1">
      <alignment horizontal="left" vertical="center"/>
    </xf>
    <xf numFmtId="0" fontId="63" fillId="4" borderId="0" xfId="3" applyFont="1" applyFill="1"/>
    <xf numFmtId="10" fontId="33" fillId="0" borderId="46" xfId="2" applyNumberFormat="1" applyFont="1" applyFill="1" applyBorder="1" applyAlignment="1" applyProtection="1">
      <alignment horizontal="right" vertical="center" wrapText="1"/>
      <protection locked="0"/>
    </xf>
    <xf numFmtId="10" fontId="33" fillId="0" borderId="47" xfId="2" applyNumberFormat="1" applyFont="1" applyFill="1" applyBorder="1" applyAlignment="1" applyProtection="1">
      <alignment horizontal="right" vertical="center" wrapText="1"/>
      <protection locked="0"/>
    </xf>
    <xf numFmtId="10" fontId="33" fillId="0" borderId="2" xfId="2" applyNumberFormat="1" applyFont="1" applyFill="1" applyBorder="1" applyAlignment="1" applyProtection="1">
      <alignment horizontal="right" vertical="center" wrapText="1"/>
      <protection locked="0"/>
    </xf>
    <xf numFmtId="0" fontId="25" fillId="0" borderId="0" xfId="3" applyFont="1" applyAlignment="1">
      <alignment horizontal="left" vertical="center"/>
    </xf>
    <xf numFmtId="0" fontId="39" fillId="4" borderId="0" xfId="3" applyFont="1" applyFill="1" applyAlignment="1">
      <alignment horizontal="left"/>
    </xf>
    <xf numFmtId="0" fontId="44" fillId="4" borderId="0" xfId="3" applyFont="1" applyFill="1" applyAlignment="1">
      <alignment horizontal="center" vertical="center" wrapText="1"/>
    </xf>
    <xf numFmtId="0" fontId="59" fillId="0" borderId="0" xfId="14" applyFont="1" applyAlignment="1">
      <alignment horizontal="left"/>
    </xf>
    <xf numFmtId="0" fontId="4" fillId="4" borderId="19" xfId="3" applyFont="1" applyFill="1" applyBorder="1" applyAlignment="1" applyProtection="1">
      <alignment horizontal="left" vertical="center"/>
      <protection locked="0"/>
    </xf>
    <xf numFmtId="0" fontId="4" fillId="4" borderId="54" xfId="3" applyFont="1" applyFill="1" applyBorder="1" applyAlignment="1" applyProtection="1">
      <alignment horizontal="left" vertical="center"/>
      <protection locked="0"/>
    </xf>
    <xf numFmtId="0" fontId="4" fillId="4" borderId="20" xfId="3" applyFont="1" applyFill="1" applyBorder="1" applyAlignment="1" applyProtection="1">
      <alignment horizontal="left" vertical="center"/>
      <protection locked="0"/>
    </xf>
    <xf numFmtId="0" fontId="44" fillId="4" borderId="8" xfId="3" applyFont="1" applyFill="1" applyBorder="1" applyAlignment="1">
      <alignment horizontal="center" vertical="center" wrapText="1"/>
    </xf>
    <xf numFmtId="0" fontId="44" fillId="4" borderId="31" xfId="3" applyFont="1" applyFill="1" applyBorder="1" applyAlignment="1">
      <alignment horizontal="center" vertical="center" wrapText="1"/>
    </xf>
    <xf numFmtId="0" fontId="44" fillId="4" borderId="11" xfId="3" applyFont="1" applyFill="1" applyBorder="1" applyAlignment="1">
      <alignment horizontal="center" vertical="center" wrapText="1"/>
    </xf>
    <xf numFmtId="0" fontId="44" fillId="6" borderId="8" xfId="3" applyFont="1" applyFill="1" applyBorder="1" applyAlignment="1">
      <alignment horizontal="center" vertical="center" wrapText="1"/>
    </xf>
    <xf numFmtId="164" fontId="33" fillId="0" borderId="5" xfId="3" quotePrefix="1" applyNumberFormat="1" applyFont="1" applyFill="1" applyBorder="1" applyAlignment="1">
      <alignment horizontal="left" vertical="center" wrapText="1"/>
    </xf>
    <xf numFmtId="0" fontId="48" fillId="0" borderId="34" xfId="3" applyFont="1" applyFill="1" applyBorder="1" applyAlignment="1">
      <alignment horizontal="left" vertical="center" wrapText="1"/>
    </xf>
    <xf numFmtId="0" fontId="2" fillId="4" borderId="0" xfId="3" applyFont="1" applyFill="1" applyAlignment="1">
      <alignment horizontal="center"/>
    </xf>
    <xf numFmtId="0" fontId="48" fillId="0" borderId="1" xfId="3" applyFont="1" applyFill="1" applyBorder="1" applyAlignment="1">
      <alignment horizontal="left" vertical="center" wrapText="1"/>
    </xf>
    <xf numFmtId="0" fontId="2" fillId="4" borderId="0" xfId="3" applyFont="1" applyFill="1"/>
    <xf numFmtId="0" fontId="46" fillId="3" borderId="39" xfId="3" applyFont="1" applyFill="1" applyBorder="1" applyAlignment="1">
      <alignment horizontal="left" vertical="center"/>
    </xf>
    <xf numFmtId="0" fontId="48" fillId="0" borderId="42" xfId="3" applyFont="1" applyFill="1" applyBorder="1" applyAlignment="1">
      <alignment horizontal="left" vertical="center" wrapText="1"/>
    </xf>
    <xf numFmtId="164" fontId="33" fillId="0" borderId="39" xfId="3" quotePrefix="1" applyNumberFormat="1" applyFont="1" applyFill="1" applyBorder="1" applyAlignment="1">
      <alignment horizontal="left" vertical="center" wrapText="1"/>
    </xf>
    <xf numFmtId="0" fontId="46" fillId="3" borderId="34" xfId="3" applyFont="1" applyFill="1" applyBorder="1" applyAlignment="1">
      <alignment horizontal="left" vertical="center"/>
    </xf>
    <xf numFmtId="0" fontId="48" fillId="4" borderId="73" xfId="3" applyFont="1" applyFill="1" applyBorder="1" applyAlignment="1">
      <alignment horizontal="left" vertical="center" wrapText="1"/>
    </xf>
    <xf numFmtId="0" fontId="2" fillId="4" borderId="2" xfId="3" applyFont="1" applyFill="1" applyBorder="1" applyAlignment="1">
      <alignment horizontal="left" vertical="center"/>
    </xf>
    <xf numFmtId="0" fontId="46" fillId="3" borderId="2" xfId="3" applyFont="1" applyFill="1" applyBorder="1" applyAlignment="1" applyProtection="1">
      <alignment horizontal="center" vertical="center"/>
      <protection locked="0"/>
    </xf>
    <xf numFmtId="164" fontId="33" fillId="0" borderId="46" xfId="3" applyNumberFormat="1" applyFont="1" applyFill="1" applyBorder="1" applyAlignment="1" applyProtection="1">
      <alignment horizontal="right" vertical="center" wrapText="1"/>
      <protection locked="0"/>
    </xf>
    <xf numFmtId="164" fontId="33" fillId="0" borderId="2" xfId="3" applyNumberFormat="1" applyFont="1" applyFill="1" applyBorder="1" applyAlignment="1" applyProtection="1">
      <alignment horizontal="right" vertical="center" wrapText="1"/>
      <protection locked="0"/>
    </xf>
    <xf numFmtId="164" fontId="33" fillId="0" borderId="47" xfId="3" applyNumberFormat="1" applyFont="1" applyFill="1" applyBorder="1" applyAlignment="1" applyProtection="1">
      <alignment horizontal="right" vertical="center" wrapText="1"/>
      <protection locked="0"/>
    </xf>
    <xf numFmtId="0" fontId="2" fillId="4" borderId="2" xfId="3" applyFont="1" applyFill="1" applyBorder="1" applyAlignment="1" applyProtection="1">
      <alignment horizontal="center"/>
      <protection locked="0"/>
    </xf>
    <xf numFmtId="0" fontId="46" fillId="0" borderId="55" xfId="3" applyFont="1" applyFill="1" applyBorder="1" applyAlignment="1">
      <alignment horizontal="center" vertical="top"/>
    </xf>
    <xf numFmtId="0" fontId="48" fillId="0" borderId="55" xfId="3" applyFont="1" applyFill="1" applyBorder="1" applyAlignment="1">
      <alignment vertical="top" wrapText="1"/>
    </xf>
    <xf numFmtId="0" fontId="48" fillId="0" borderId="56" xfId="3" applyFont="1" applyFill="1" applyBorder="1" applyAlignment="1">
      <alignment horizontal="center" vertical="top" wrapText="1"/>
    </xf>
    <xf numFmtId="164" fontId="33" fillId="0" borderId="55" xfId="3" applyNumberFormat="1" applyFont="1" applyFill="1" applyBorder="1" applyAlignment="1">
      <alignment horizontal="right" vertical="center" wrapText="1"/>
    </xf>
    <xf numFmtId="0" fontId="26" fillId="0" borderId="0" xfId="3" applyFont="1" applyAlignment="1">
      <alignment horizontal="right" vertical="center"/>
    </xf>
    <xf numFmtId="0" fontId="27" fillId="0" borderId="7" xfId="3" applyFont="1" applyBorder="1" applyAlignment="1">
      <alignment horizontal="left" vertical="center"/>
    </xf>
    <xf numFmtId="0" fontId="27" fillId="0" borderId="8" xfId="3" applyFont="1" applyBorder="1" applyAlignment="1">
      <alignment horizontal="left" vertical="center"/>
    </xf>
    <xf numFmtId="0" fontId="27" fillId="0" borderId="9" xfId="3" applyFont="1" applyBorder="1" applyAlignment="1">
      <alignment horizontal="left" vertical="center"/>
    </xf>
    <xf numFmtId="0" fontId="24" fillId="0" borderId="0" xfId="3" applyFont="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6" fillId="0" borderId="7" xfId="3" applyFont="1" applyBorder="1" applyAlignment="1">
      <alignment horizontal="left" vertical="center"/>
    </xf>
    <xf numFmtId="0" fontId="26" fillId="0" borderId="8" xfId="3" applyFont="1" applyBorder="1" applyAlignment="1">
      <alignment horizontal="left" vertical="center"/>
    </xf>
    <xf numFmtId="0" fontId="26" fillId="0" borderId="9" xfId="3" applyFont="1" applyBorder="1" applyAlignment="1">
      <alignment horizontal="left" vertical="center"/>
    </xf>
    <xf numFmtId="0" fontId="26" fillId="0" borderId="10" xfId="3" applyFont="1" applyBorder="1" applyAlignment="1">
      <alignment horizontal="left" vertical="center"/>
    </xf>
    <xf numFmtId="49" fontId="27" fillId="0" borderId="11" xfId="3" applyNumberFormat="1" applyFont="1" applyBorder="1" applyAlignment="1">
      <alignment horizontal="left" vertical="center"/>
    </xf>
    <xf numFmtId="49" fontId="27" fillId="0" borderId="12" xfId="3" applyNumberFormat="1" applyFont="1" applyBorder="1" applyAlignment="1">
      <alignment horizontal="left" vertical="center"/>
    </xf>
    <xf numFmtId="49" fontId="27" fillId="0" borderId="13" xfId="3" applyNumberFormat="1" applyFont="1" applyBorder="1" applyAlignment="1">
      <alignment horizontal="left" vertical="center"/>
    </xf>
    <xf numFmtId="0" fontId="29" fillId="0" borderId="7" xfId="4" applyFont="1" applyBorder="1" applyAlignment="1">
      <alignment horizontal="left" vertical="center"/>
    </xf>
    <xf numFmtId="0" fontId="33" fillId="4" borderId="16" xfId="3" applyFont="1" applyFill="1" applyBorder="1" applyAlignment="1">
      <alignment horizontal="center" wrapText="1"/>
    </xf>
    <xf numFmtId="0" fontId="33" fillId="4" borderId="17" xfId="3" applyFont="1" applyFill="1" applyBorder="1" applyAlignment="1">
      <alignment horizontal="center" wrapText="1"/>
    </xf>
    <xf numFmtId="0" fontId="32" fillId="4" borderId="0" xfId="3" applyFont="1" applyFill="1" applyAlignment="1">
      <alignment horizontal="left" vertical="center" wrapText="1"/>
    </xf>
    <xf numFmtId="0" fontId="34" fillId="4" borderId="7" xfId="3" applyFont="1" applyFill="1" applyBorder="1" applyAlignment="1">
      <alignment horizontal="left" vertical="center" wrapText="1"/>
    </xf>
    <xf numFmtId="0" fontId="34" fillId="4" borderId="8" xfId="3" applyFont="1" applyFill="1" applyBorder="1" applyAlignment="1">
      <alignment horizontal="left" vertical="center" wrapText="1"/>
    </xf>
    <xf numFmtId="0" fontId="34" fillId="4" borderId="9" xfId="3" applyFont="1" applyFill="1" applyBorder="1" applyAlignment="1">
      <alignment horizontal="left" vertical="center" wrapText="1"/>
    </xf>
    <xf numFmtId="0" fontId="36" fillId="4" borderId="14" xfId="3" applyFont="1" applyFill="1" applyBorder="1" applyAlignment="1">
      <alignment horizontal="center" wrapText="1"/>
    </xf>
    <xf numFmtId="0" fontId="37" fillId="0" borderId="0" xfId="3" applyFont="1" applyAlignment="1">
      <alignment horizontal="left" vertical="center"/>
    </xf>
    <xf numFmtId="0" fontId="33" fillId="0" borderId="19" xfId="3" applyFont="1" applyBorder="1" applyAlignment="1">
      <alignment horizontal="left" vertical="center" wrapText="1"/>
    </xf>
    <xf numFmtId="0" fontId="33" fillId="0" borderId="20" xfId="3" applyFont="1" applyBorder="1" applyAlignment="1">
      <alignment horizontal="left" vertical="center" wrapText="1"/>
    </xf>
    <xf numFmtId="0" fontId="33" fillId="0" borderId="21" xfId="3" applyFont="1" applyBorder="1" applyAlignment="1">
      <alignment horizontal="left" vertical="center" wrapText="1"/>
    </xf>
    <xf numFmtId="0" fontId="39" fillId="5" borderId="2" xfId="3" applyFont="1" applyFill="1" applyBorder="1" applyAlignment="1">
      <alignment horizontal="center" vertical="center"/>
    </xf>
    <xf numFmtId="0" fontId="39" fillId="5" borderId="22" xfId="3" applyFont="1" applyFill="1" applyBorder="1" applyAlignment="1">
      <alignment horizontal="center" vertical="center" wrapText="1"/>
    </xf>
    <xf numFmtId="0" fontId="39" fillId="5" borderId="0" xfId="3" applyFont="1" applyFill="1" applyAlignment="1">
      <alignment horizontal="center" vertical="center" wrapText="1"/>
    </xf>
    <xf numFmtId="0" fontId="40" fillId="0" borderId="2" xfId="3" applyFont="1" applyBorder="1" applyAlignment="1">
      <alignment horizontal="center"/>
    </xf>
    <xf numFmtId="0" fontId="6" fillId="0" borderId="2" xfId="3" applyFont="1" applyBorder="1" applyAlignment="1">
      <alignment horizontal="center"/>
    </xf>
    <xf numFmtId="0" fontId="4" fillId="4" borderId="19" xfId="3" applyFont="1" applyFill="1" applyBorder="1" applyAlignment="1" applyProtection="1">
      <alignment horizontal="left" vertical="center"/>
      <protection locked="0"/>
    </xf>
    <xf numFmtId="0" fontId="4" fillId="4" borderId="54" xfId="3" applyFont="1" applyFill="1" applyBorder="1" applyAlignment="1" applyProtection="1">
      <alignment horizontal="left" vertical="center"/>
      <protection locked="0"/>
    </xf>
    <xf numFmtId="0" fontId="4" fillId="4" borderId="2" xfId="3" applyFont="1" applyFill="1" applyBorder="1" applyAlignment="1" applyProtection="1">
      <alignment horizontal="left" vertical="center"/>
      <protection locked="0"/>
    </xf>
    <xf numFmtId="0" fontId="5" fillId="4" borderId="21" xfId="3" applyFont="1" applyFill="1" applyBorder="1" applyAlignment="1" applyProtection="1">
      <alignment horizontal="left" vertical="center"/>
      <protection locked="0"/>
    </xf>
    <xf numFmtId="0" fontId="5" fillId="4" borderId="19" xfId="3" applyFont="1" applyFill="1" applyBorder="1" applyAlignment="1" applyProtection="1">
      <alignment horizontal="left" vertical="center"/>
      <protection locked="0"/>
    </xf>
    <xf numFmtId="0" fontId="39" fillId="4" borderId="0" xfId="3" applyFont="1" applyFill="1" applyAlignment="1">
      <alignment horizontal="left"/>
    </xf>
    <xf numFmtId="0" fontId="6" fillId="4" borderId="19" xfId="3" applyFont="1" applyFill="1" applyBorder="1" applyAlignment="1" applyProtection="1">
      <alignment horizontal="center" vertical="center"/>
      <protection locked="0"/>
    </xf>
    <xf numFmtId="0" fontId="6" fillId="4" borderId="21" xfId="3" applyFont="1" applyFill="1" applyBorder="1" applyAlignment="1" applyProtection="1">
      <alignment horizontal="center" vertical="center"/>
      <protection locked="0"/>
    </xf>
    <xf numFmtId="0" fontId="4" fillId="4" borderId="20" xfId="3" applyFont="1" applyFill="1" applyBorder="1" applyAlignment="1" applyProtection="1">
      <alignment horizontal="left" vertical="center"/>
      <protection locked="0"/>
    </xf>
    <xf numFmtId="0" fontId="42" fillId="4" borderId="0" xfId="3" applyFont="1" applyFill="1" applyAlignment="1">
      <alignment horizontal="left" vertical="center" wrapText="1"/>
    </xf>
    <xf numFmtId="0" fontId="6" fillId="4" borderId="22" xfId="3" applyFont="1" applyFill="1" applyBorder="1" applyAlignment="1">
      <alignment horizontal="left" vertical="top" wrapText="1"/>
    </xf>
    <xf numFmtId="0" fontId="6" fillId="4" borderId="0" xfId="3" applyFont="1" applyFill="1" applyAlignment="1">
      <alignment horizontal="left" vertical="top" wrapText="1"/>
    </xf>
    <xf numFmtId="0" fontId="9" fillId="4" borderId="48" xfId="3" applyFont="1" applyFill="1" applyBorder="1" applyAlignment="1" applyProtection="1">
      <alignment horizontal="center"/>
      <protection locked="0"/>
    </xf>
    <xf numFmtId="0" fontId="9" fillId="4" borderId="49" xfId="3" applyFont="1" applyFill="1" applyBorder="1" applyAlignment="1" applyProtection="1">
      <alignment horizontal="center"/>
      <protection locked="0"/>
    </xf>
    <xf numFmtId="0" fontId="44" fillId="4" borderId="7" xfId="3" applyFont="1" applyFill="1" applyBorder="1" applyAlignment="1" applyProtection="1">
      <alignment horizontal="center" vertical="center" wrapText="1"/>
      <protection locked="0"/>
    </xf>
    <xf numFmtId="0" fontId="44" fillId="4" borderId="8" xfId="3" applyFont="1" applyFill="1" applyBorder="1" applyAlignment="1" applyProtection="1">
      <alignment horizontal="center" vertical="center" wrapText="1"/>
      <protection locked="0"/>
    </xf>
    <xf numFmtId="0" fontId="44" fillId="4" borderId="9" xfId="3" applyFont="1" applyFill="1" applyBorder="1" applyAlignment="1" applyProtection="1">
      <alignment horizontal="center" vertical="center" wrapText="1"/>
      <protection locked="0"/>
    </xf>
    <xf numFmtId="0" fontId="44" fillId="4" borderId="0" xfId="3" applyFont="1" applyFill="1" applyAlignment="1">
      <alignment horizontal="center" vertical="center" wrapText="1"/>
    </xf>
    <xf numFmtId="0" fontId="6" fillId="4" borderId="50" xfId="3" applyFont="1" applyFill="1" applyBorder="1" applyAlignment="1" applyProtection="1">
      <alignment horizontal="left"/>
      <protection locked="0"/>
    </xf>
    <xf numFmtId="0" fontId="6" fillId="4" borderId="51" xfId="3" applyFont="1" applyFill="1" applyBorder="1" applyAlignment="1" applyProtection="1">
      <alignment horizontal="left"/>
      <protection locked="0"/>
    </xf>
    <xf numFmtId="0" fontId="6" fillId="4" borderId="43" xfId="3" applyFont="1" applyFill="1" applyBorder="1" applyAlignment="1" applyProtection="1">
      <alignment horizontal="left" vertical="center"/>
      <protection locked="0"/>
    </xf>
    <xf numFmtId="0" fontId="6" fillId="4" borderId="52" xfId="3" applyFont="1" applyFill="1" applyBorder="1" applyAlignment="1" applyProtection="1">
      <alignment horizontal="left" vertical="center"/>
      <protection locked="0"/>
    </xf>
    <xf numFmtId="0" fontId="4" fillId="4" borderId="21" xfId="3" applyFont="1" applyFill="1" applyBorder="1" applyAlignment="1" applyProtection="1">
      <alignment horizontal="left" vertical="center"/>
      <protection locked="0"/>
    </xf>
    <xf numFmtId="0" fontId="46" fillId="4" borderId="22" xfId="3" applyFont="1" applyFill="1" applyBorder="1" applyAlignment="1">
      <alignment horizontal="left" vertical="center"/>
    </xf>
    <xf numFmtId="0" fontId="46" fillId="4" borderId="0" xfId="3" applyFont="1" applyFill="1" applyAlignment="1">
      <alignment horizontal="left" vertical="center"/>
    </xf>
    <xf numFmtId="0" fontId="37" fillId="4" borderId="0" xfId="3" applyFont="1" applyFill="1" applyAlignment="1">
      <alignment horizontal="left" vertical="center"/>
    </xf>
    <xf numFmtId="0" fontId="33" fillId="4" borderId="0" xfId="3" applyFont="1" applyFill="1" applyAlignment="1">
      <alignment horizontal="left" vertical="center" wrapText="1"/>
    </xf>
    <xf numFmtId="0" fontId="33" fillId="4" borderId="12" xfId="3" applyFont="1" applyFill="1" applyBorder="1" applyAlignment="1">
      <alignment horizontal="left" vertical="center" wrapText="1"/>
    </xf>
    <xf numFmtId="0" fontId="6" fillId="4" borderId="23" xfId="3" applyFont="1" applyFill="1" applyBorder="1" applyAlignment="1">
      <alignment horizontal="center" vertical="center" wrapText="1"/>
    </xf>
    <xf numFmtId="0" fontId="6" fillId="4" borderId="24" xfId="3" applyFont="1" applyFill="1" applyBorder="1" applyAlignment="1">
      <alignment horizontal="center" vertical="center" wrapText="1"/>
    </xf>
    <xf numFmtId="0" fontId="6" fillId="4" borderId="31" xfId="3" applyFont="1" applyFill="1" applyBorder="1" applyAlignment="1">
      <alignment horizontal="center" vertical="center" wrapText="1"/>
    </xf>
    <xf numFmtId="0" fontId="44" fillId="4" borderId="7" xfId="3" applyFont="1" applyFill="1" applyBorder="1" applyAlignment="1">
      <alignment horizontal="center" vertical="center" wrapText="1"/>
    </xf>
    <xf numFmtId="0" fontId="44" fillId="4" borderId="8" xfId="3" applyFont="1" applyFill="1" applyBorder="1" applyAlignment="1">
      <alignment horizontal="center" vertical="center" wrapText="1"/>
    </xf>
    <xf numFmtId="0" fontId="44" fillId="4" borderId="9" xfId="3" applyFont="1" applyFill="1" applyBorder="1" applyAlignment="1">
      <alignment horizontal="center" vertical="center" wrapText="1"/>
    </xf>
    <xf numFmtId="0" fontId="44" fillId="4" borderId="23" xfId="3" applyFont="1" applyFill="1" applyBorder="1" applyAlignment="1">
      <alignment horizontal="center" vertical="center" wrapText="1"/>
    </xf>
    <xf numFmtId="0" fontId="44" fillId="4" borderId="24" xfId="3" applyFont="1" applyFill="1" applyBorder="1" applyAlignment="1">
      <alignment horizontal="center" vertical="center" wrapText="1"/>
    </xf>
    <xf numFmtId="0" fontId="44" fillId="4" borderId="31" xfId="3" applyFont="1" applyFill="1" applyBorder="1" applyAlignment="1">
      <alignment horizontal="center" vertical="center" wrapText="1"/>
    </xf>
    <xf numFmtId="0" fontId="43" fillId="4" borderId="23" xfId="3" applyFont="1" applyFill="1" applyBorder="1" applyAlignment="1">
      <alignment horizontal="center" vertical="center" wrapText="1"/>
    </xf>
    <xf numFmtId="0" fontId="43" fillId="4" borderId="24" xfId="3" applyFont="1" applyFill="1" applyBorder="1" applyAlignment="1">
      <alignment horizontal="center" vertical="center" wrapText="1"/>
    </xf>
    <xf numFmtId="0" fontId="43" fillId="4" borderId="31" xfId="3" applyFont="1" applyFill="1" applyBorder="1" applyAlignment="1">
      <alignment horizontal="center" vertical="center" wrapText="1"/>
    </xf>
    <xf numFmtId="0" fontId="45" fillId="4" borderId="26" xfId="3" applyFont="1" applyFill="1" applyBorder="1" applyAlignment="1">
      <alignment horizontal="center" vertical="center" wrapText="1"/>
    </xf>
    <xf numFmtId="0" fontId="45" fillId="4" borderId="29" xfId="3" applyFont="1" applyFill="1" applyBorder="1" applyAlignment="1">
      <alignment horizontal="center" vertical="center" wrapText="1"/>
    </xf>
    <xf numFmtId="0" fontId="45" fillId="4" borderId="32" xfId="3" applyFont="1" applyFill="1" applyBorder="1" applyAlignment="1">
      <alignment horizontal="center" vertical="center" wrapText="1"/>
    </xf>
    <xf numFmtId="0" fontId="45" fillId="4" borderId="27" xfId="3" applyFont="1" applyFill="1" applyBorder="1" applyAlignment="1">
      <alignment horizontal="center" vertical="center" wrapText="1"/>
    </xf>
    <xf numFmtId="0" fontId="45" fillId="4" borderId="30" xfId="3" applyFont="1" applyFill="1" applyBorder="1" applyAlignment="1">
      <alignment horizontal="center" vertical="center" wrapText="1"/>
    </xf>
    <xf numFmtId="0" fontId="45" fillId="4" borderId="33" xfId="3" applyFont="1" applyFill="1" applyBorder="1" applyAlignment="1">
      <alignment horizontal="center" vertical="center" wrapText="1"/>
    </xf>
    <xf numFmtId="0" fontId="44" fillId="4" borderId="11" xfId="3" applyFont="1" applyFill="1" applyBorder="1" applyAlignment="1">
      <alignment horizontal="center" vertical="center" wrapText="1"/>
    </xf>
    <xf numFmtId="0" fontId="44" fillId="4" borderId="12" xfId="3" applyFont="1" applyFill="1" applyBorder="1" applyAlignment="1">
      <alignment horizontal="center" vertical="center" wrapText="1"/>
    </xf>
    <xf numFmtId="0" fontId="44" fillId="4" borderId="13" xfId="3" applyFont="1" applyFill="1" applyBorder="1" applyAlignment="1">
      <alignment horizontal="center" vertical="center" wrapText="1"/>
    </xf>
    <xf numFmtId="0" fontId="44" fillId="4" borderId="28" xfId="3" applyFont="1" applyFill="1" applyBorder="1" applyAlignment="1">
      <alignment horizontal="center" vertical="center" wrapText="1"/>
    </xf>
    <xf numFmtId="0" fontId="46" fillId="3" borderId="34" xfId="3" applyFont="1" applyFill="1" applyBorder="1" applyAlignment="1">
      <alignment horizontal="left" vertical="center"/>
    </xf>
    <xf numFmtId="0" fontId="46" fillId="3" borderId="1" xfId="3" applyFont="1" applyFill="1" applyBorder="1" applyAlignment="1">
      <alignment horizontal="left" vertical="center"/>
    </xf>
    <xf numFmtId="0" fontId="46" fillId="3" borderId="38" xfId="3" applyFont="1" applyFill="1" applyBorder="1" applyAlignment="1">
      <alignment horizontal="left" vertical="center"/>
    </xf>
    <xf numFmtId="0" fontId="46" fillId="3" borderId="44" xfId="3" applyFont="1" applyFill="1" applyBorder="1" applyAlignment="1">
      <alignment horizontal="left" vertical="center"/>
    </xf>
    <xf numFmtId="0" fontId="48" fillId="4" borderId="71" xfId="3" applyFont="1" applyFill="1" applyBorder="1" applyAlignment="1">
      <alignment horizontal="center" vertical="center" wrapText="1"/>
    </xf>
    <xf numFmtId="0" fontId="48" fillId="4" borderId="72" xfId="3" applyFont="1" applyFill="1" applyBorder="1" applyAlignment="1">
      <alignment horizontal="center" vertical="center" wrapText="1"/>
    </xf>
    <xf numFmtId="0" fontId="44" fillId="6" borderId="28" xfId="3" applyFont="1" applyFill="1" applyBorder="1" applyAlignment="1">
      <alignment horizontal="center" vertical="center" wrapText="1"/>
    </xf>
    <xf numFmtId="0" fontId="44" fillId="6" borderId="8" xfId="3" applyFont="1" applyFill="1" applyBorder="1" applyAlignment="1">
      <alignment horizontal="center" vertical="center" wrapText="1"/>
    </xf>
    <xf numFmtId="0" fontId="2" fillId="0" borderId="0" xfId="3" applyAlignment="1">
      <alignment horizontal="left"/>
    </xf>
    <xf numFmtId="0" fontId="35" fillId="0" borderId="0" xfId="3" applyFont="1" applyAlignment="1">
      <alignment horizontal="left" vertical="center" wrapText="1"/>
    </xf>
    <xf numFmtId="0" fontId="35" fillId="0" borderId="12" xfId="3" applyFont="1" applyBorder="1" applyAlignment="1">
      <alignment horizontal="left" vertical="center" wrapText="1"/>
    </xf>
    <xf numFmtId="0" fontId="39" fillId="5" borderId="23" xfId="3" applyFont="1" applyFill="1" applyBorder="1" applyAlignment="1">
      <alignment horizontal="center" vertical="center" wrapText="1"/>
    </xf>
    <xf numFmtId="0" fontId="39" fillId="5" borderId="24" xfId="3" applyFont="1" applyFill="1" applyBorder="1" applyAlignment="1">
      <alignment horizontal="center" vertical="center" wrapText="1"/>
    </xf>
    <xf numFmtId="0" fontId="39" fillId="5" borderId="31" xfId="3" applyFont="1" applyFill="1" applyBorder="1" applyAlignment="1">
      <alignment horizontal="center" vertical="center" wrapText="1"/>
    </xf>
    <xf numFmtId="0" fontId="44" fillId="6" borderId="7" xfId="3" applyFont="1" applyFill="1" applyBorder="1" applyAlignment="1">
      <alignment horizontal="center" vertical="center" wrapText="1"/>
    </xf>
    <xf numFmtId="0" fontId="44" fillId="6" borderId="23" xfId="3" applyFont="1" applyFill="1" applyBorder="1" applyAlignment="1">
      <alignment horizontal="center" vertical="center" wrapText="1"/>
    </xf>
    <xf numFmtId="0" fontId="44" fillId="6" borderId="24" xfId="3" applyFont="1" applyFill="1" applyBorder="1" applyAlignment="1">
      <alignment horizontal="center" vertical="center" wrapText="1"/>
    </xf>
    <xf numFmtId="0" fontId="44" fillId="6" borderId="31" xfId="3" applyFont="1" applyFill="1" applyBorder="1" applyAlignment="1">
      <alignment horizontal="center" vertical="center" wrapText="1"/>
    </xf>
    <xf numFmtId="0" fontId="43" fillId="6" borderId="23" xfId="3" applyFont="1" applyFill="1" applyBorder="1" applyAlignment="1">
      <alignment horizontal="center" vertical="center" wrapText="1"/>
    </xf>
    <xf numFmtId="0" fontId="43" fillId="6" borderId="24" xfId="3" applyFont="1" applyFill="1" applyBorder="1" applyAlignment="1">
      <alignment horizontal="center" vertical="center" wrapText="1"/>
    </xf>
    <xf numFmtId="0" fontId="43" fillId="6" borderId="31" xfId="3" applyFont="1" applyFill="1" applyBorder="1" applyAlignment="1">
      <alignment horizontal="center" vertical="center" wrapText="1"/>
    </xf>
    <xf numFmtId="0" fontId="56" fillId="0" borderId="22" xfId="3" applyFont="1" applyBorder="1" applyAlignment="1">
      <alignment horizontal="left" vertical="center" wrapText="1"/>
    </xf>
    <xf numFmtId="0" fontId="56" fillId="0" borderId="0" xfId="3" applyFont="1" applyAlignment="1">
      <alignment horizontal="left" vertical="center" wrapText="1"/>
    </xf>
    <xf numFmtId="0" fontId="43" fillId="3" borderId="58" xfId="3" applyFont="1" applyFill="1" applyBorder="1" applyAlignment="1">
      <alignment horizontal="left" vertical="center" wrapText="1"/>
    </xf>
    <xf numFmtId="0" fontId="43" fillId="3" borderId="0" xfId="3" applyFont="1" applyFill="1" applyAlignment="1">
      <alignment horizontal="left" vertical="center" wrapText="1"/>
    </xf>
    <xf numFmtId="0" fontId="59" fillId="0" borderId="58" xfId="14" applyFont="1" applyBorder="1" applyAlignment="1">
      <alignment horizontal="left"/>
    </xf>
    <xf numFmtId="0" fontId="59" fillId="0" borderId="0" xfId="14" applyFont="1" applyAlignment="1">
      <alignment horizontal="left"/>
    </xf>
    <xf numFmtId="0" fontId="43" fillId="0" borderId="59" xfId="14" applyFont="1" applyBorder="1" applyAlignment="1">
      <alignment horizontal="center" vertical="center" wrapText="1"/>
    </xf>
    <xf numFmtId="0" fontId="43" fillId="0" borderId="61" xfId="14" applyFont="1" applyBorder="1" applyAlignment="1">
      <alignment horizontal="center" vertical="center" wrapText="1"/>
    </xf>
    <xf numFmtId="0" fontId="43" fillId="0" borderId="63" xfId="14" applyFont="1" applyBorder="1" applyAlignment="1">
      <alignment horizontal="center" vertical="center" wrapText="1"/>
    </xf>
    <xf numFmtId="0" fontId="43" fillId="0" borderId="67" xfId="14" applyFont="1" applyBorder="1" applyAlignment="1">
      <alignment horizontal="center" vertical="center" wrapText="1"/>
    </xf>
    <xf numFmtId="0" fontId="43" fillId="0" borderId="60" xfId="14" applyFont="1" applyBorder="1" applyAlignment="1">
      <alignment horizontal="center" vertical="center" wrapText="1"/>
    </xf>
    <xf numFmtId="0" fontId="43" fillId="0" borderId="62" xfId="14" applyFont="1" applyBorder="1" applyAlignment="1">
      <alignment horizontal="center" vertical="center" wrapText="1"/>
    </xf>
    <xf numFmtId="0" fontId="43" fillId="0" borderId="64" xfId="14" applyFont="1" applyBorder="1" applyAlignment="1">
      <alignment horizontal="center" vertical="center" wrapText="1"/>
    </xf>
    <xf numFmtId="0" fontId="43" fillId="0" borderId="68" xfId="14" applyFont="1" applyBorder="1" applyAlignment="1">
      <alignment horizontal="center" vertical="center" wrapText="1"/>
    </xf>
    <xf numFmtId="0" fontId="43" fillId="0" borderId="2" xfId="14" applyFont="1" applyBorder="1" applyAlignment="1">
      <alignment horizontal="center" vertical="center" wrapText="1"/>
    </xf>
    <xf numFmtId="0" fontId="39" fillId="0" borderId="65" xfId="3" applyFont="1" applyBorder="1" applyAlignment="1">
      <alignment horizontal="center" vertical="center"/>
    </xf>
    <xf numFmtId="0" fontId="39" fillId="0" borderId="66" xfId="3" applyFont="1" applyBorder="1" applyAlignment="1">
      <alignment horizontal="center" vertical="center"/>
    </xf>
    <xf numFmtId="0" fontId="39" fillId="0" borderId="12" xfId="3" applyFont="1" applyBorder="1" applyAlignment="1">
      <alignment horizontal="center" vertical="center"/>
    </xf>
    <xf numFmtId="0" fontId="39" fillId="0" borderId="13" xfId="3" applyFont="1" applyBorder="1" applyAlignment="1">
      <alignment horizontal="center" vertical="center"/>
    </xf>
    <xf numFmtId="0" fontId="33" fillId="0" borderId="65" xfId="3" applyFont="1" applyBorder="1" applyAlignment="1">
      <alignment horizontal="center" vertical="center" wrapText="1"/>
    </xf>
    <xf numFmtId="0" fontId="4" fillId="0" borderId="65" xfId="3" applyFont="1" applyBorder="1" applyAlignment="1">
      <alignment horizontal="center"/>
    </xf>
    <xf numFmtId="0" fontId="43" fillId="0" borderId="58" xfId="14" applyFont="1" applyBorder="1" applyAlignment="1">
      <alignment horizontal="center" vertical="center" wrapText="1"/>
    </xf>
    <xf numFmtId="0" fontId="43" fillId="0" borderId="11" xfId="14" applyFont="1" applyBorder="1" applyAlignment="1">
      <alignment horizontal="center" vertical="center" wrapText="1"/>
    </xf>
    <xf numFmtId="0" fontId="43" fillId="0" borderId="24" xfId="14" applyFont="1" applyBorder="1" applyAlignment="1">
      <alignment horizontal="center" vertical="center" wrapText="1"/>
    </xf>
    <xf numFmtId="0" fontId="43" fillId="0" borderId="31" xfId="14" applyFont="1" applyBorder="1" applyAlignment="1">
      <alignment horizontal="center" vertical="center" wrapText="1"/>
    </xf>
    <xf numFmtId="0" fontId="39" fillId="0" borderId="69" xfId="3" applyFont="1" applyBorder="1" applyAlignment="1">
      <alignment horizontal="center" vertical="center"/>
    </xf>
    <xf numFmtId="0" fontId="39" fillId="0" borderId="11" xfId="3" applyFont="1" applyBorder="1" applyAlignment="1">
      <alignment horizontal="center" vertical="center"/>
    </xf>
    <xf numFmtId="0" fontId="43" fillId="0" borderId="23" xfId="14" applyFont="1" applyBorder="1" applyAlignment="1">
      <alignment horizontal="center" vertical="center" wrapText="1"/>
    </xf>
    <xf numFmtId="0" fontId="43" fillId="0" borderId="70" xfId="14" applyFont="1" applyBorder="1" applyAlignment="1">
      <alignment horizontal="center" vertical="center" wrapText="1"/>
    </xf>
    <xf numFmtId="0" fontId="58" fillId="0" borderId="0" xfId="3" applyFont="1" applyAlignment="1">
      <alignment horizontal="left" vertical="center" wrapText="1"/>
    </xf>
    <xf numFmtId="0" fontId="2" fillId="0" borderId="65" xfId="3" applyBorder="1" applyAlignment="1">
      <alignment horizontal="center"/>
    </xf>
  </cellXfs>
  <cellStyles count="24">
    <cellStyle name="Comma" xfId="1" builtinId="3"/>
    <cellStyle name="Comma 11" xfId="17"/>
    <cellStyle name="Comma 12" xfId="8"/>
    <cellStyle name="Comma 2 2" xfId="9"/>
    <cellStyle name="Comma 3 5" xfId="11"/>
    <cellStyle name="Comma 6" xfId="21"/>
    <cellStyle name="Comma 7" xfId="22"/>
    <cellStyle name="Currency 2 5" xfId="13"/>
    <cellStyle name="Hyperlink" xfId="4" builtinId="8"/>
    <cellStyle name="Normal" xfId="0" builtinId="0"/>
    <cellStyle name="Normal 15" xfId="15"/>
    <cellStyle name="Normal 2" xfId="3"/>
    <cellStyle name="Normal 2 2" xfId="6"/>
    <cellStyle name="Normal 2 5" xfId="16"/>
    <cellStyle name="Normal 3" xfId="23"/>
    <cellStyle name="Normal 3 2 2" xfId="14"/>
    <cellStyle name="Normal 3 7" xfId="5"/>
    <cellStyle name="Normal 3 9" xfId="12"/>
    <cellStyle name="Normal 9" xfId="19"/>
    <cellStyle name="Percent" xfId="2" builtinId="5"/>
    <cellStyle name="Percent 2 3" xfId="10"/>
    <cellStyle name="Percent 5" xfId="20"/>
    <cellStyle name="Percent 7" xfId="18"/>
    <cellStyle name="Percent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holtzma/Downloads/FCFBW%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frink/AppData/Local/Microsoft/Windows/INetCache/Content.Outlook/FBDDMT3Z/FCFSM%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holtzma/Downloads/FCFSM%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pelosi/AppData/Local/Microsoft/Windows/INetCache/Content.Outlook/JSF81BG5/EG%20Fund%20Revenue%20Alt%20Sort%20New%20for%20FY19%20JUNE%20v%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nyumc.org/Health%20Plan%20COE/IT%20Strategy/app%20assessment/CF%20IT%20Application%20Assessment%20Tool%20083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pelosi/Downloads/2021%20Six-Year%20Plan%20Part%20I%20(Summary%20Version)-6.2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Departments"/>
      <sheetName val="Orgs"/>
      <sheetName val="Tables"/>
    </sheetNames>
    <sheetDataSet>
      <sheetData sheetId="0"/>
      <sheetData sheetId="1"/>
      <sheetData sheetId="2"/>
      <sheetData sheetId="3">
        <row r="3">
          <cell r="F3" t="str">
            <v>SELECT</v>
          </cell>
        </row>
        <row r="4">
          <cell r="F4" t="str">
            <v>Arlington</v>
          </cell>
        </row>
        <row r="5">
          <cell r="F5" t="str">
            <v>Fairfax</v>
          </cell>
        </row>
        <row r="6">
          <cell r="F6" t="str">
            <v>Herndon (CIT)</v>
          </cell>
        </row>
        <row r="7">
          <cell r="F7" t="str">
            <v>Loudoun</v>
          </cell>
        </row>
        <row r="8">
          <cell r="F8" t="str">
            <v>Prince William</v>
          </cell>
        </row>
        <row r="9">
          <cell r="F9" t="str">
            <v>Ras-al-Khaimah</v>
          </cell>
        </row>
        <row r="10">
          <cell r="F10" t="str">
            <v>Other</v>
          </cell>
        </row>
        <row r="30">
          <cell r="F30">
            <v>1</v>
          </cell>
        </row>
        <row r="31">
          <cell r="F31">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Orgs"/>
      <sheetName val="Departments"/>
      <sheetName val="Tables"/>
    </sheetNames>
    <sheetDataSet>
      <sheetData sheetId="0"/>
      <sheetData sheetId="1">
        <row r="2">
          <cell r="A2">
            <v>200297</v>
          </cell>
        </row>
      </sheetData>
      <sheetData sheetId="2"/>
      <sheetData sheetId="3">
        <row r="3">
          <cell r="F3" t="str">
            <v>SELECT</v>
          </cell>
        </row>
        <row r="23">
          <cell r="F23" t="str">
            <v>SELECT</v>
          </cell>
        </row>
        <row r="24">
          <cell r="F24" t="str">
            <v>9-month</v>
          </cell>
        </row>
        <row r="25">
          <cell r="F25" t="str">
            <v>12-month</v>
          </cell>
        </row>
        <row r="26">
          <cell r="F26" t="str">
            <v>Summer Pay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Orgs"/>
      <sheetName val="Departments"/>
      <sheetName val="Tables"/>
    </sheetNames>
    <sheetDataSet>
      <sheetData sheetId="0"/>
      <sheetData sheetId="1"/>
      <sheetData sheetId="2"/>
      <sheetData sheetId="3">
        <row r="30">
          <cell r="F30">
            <v>1</v>
          </cell>
        </row>
        <row r="31">
          <cell r="F31">
            <v>2</v>
          </cell>
        </row>
        <row r="32">
          <cell r="F32">
            <v>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Multiyear for projn"/>
      <sheetName val="parts 2,3"/>
      <sheetName val="fin aid"/>
      <sheetName val="waivers"/>
      <sheetName val="Multiyear"/>
      <sheetName val="Macro1"/>
      <sheetName val="Copy Multiyear for Ptable"/>
      <sheetName val="Ptable"/>
      <sheetName val="spring retention"/>
      <sheetName val="play with spring"/>
      <sheetName val="play with fall"/>
      <sheetName val="model comp sept"/>
      <sheetName val="tuit model recon sept"/>
      <sheetName val="oct act to disc lvl5"/>
      <sheetName val="oct rev bud to disc lvl5"/>
      <sheetName val="proj vs actual"/>
      <sheetName val="fy14 fin aid proj"/>
      <sheetName val="play with spring summary dave"/>
      <sheetName val="june cleanup entry"/>
      <sheetName val="Sheet1_(2)"/>
      <sheetName val="Multiyear_for_projn"/>
      <sheetName val="parts_2,3"/>
      <sheetName val="fin_aid"/>
      <sheetName val="Copy_Multiyear_for_Ptable"/>
      <sheetName val="spring_retention"/>
      <sheetName val="play_with_spring"/>
      <sheetName val="play_with_fall"/>
      <sheetName val="model_comp_sept"/>
      <sheetName val="tuit_model_recon_sept"/>
      <sheetName val="oct_act_to_disc_lvl5"/>
      <sheetName val="oct_rev_bud_to_disc_lvl5"/>
      <sheetName val="proj_vs_actual"/>
      <sheetName val="fy14_fin_aid_proj"/>
      <sheetName val="play_with_spring_summary_dave"/>
      <sheetName val="june_cleanup_entry"/>
    </sheetNames>
    <sheetDataSet>
      <sheetData sheetId="0"/>
      <sheetData sheetId="1"/>
      <sheetData sheetId="2"/>
      <sheetData sheetId="3"/>
      <sheetData sheetId="4"/>
      <sheetData sheetId="5"/>
      <sheetData sheetId="6"/>
      <sheetData sheetId="7">
        <row r="318">
          <cell r="A318" t="str">
            <v>Recover</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Overview"/>
      <sheetName val="Application"/>
      <sheetName val="Instructions (Functional Axis)"/>
      <sheetName val="Functional Criterion Guidelines"/>
      <sheetName val="Functional Adequacy "/>
      <sheetName val="Instructions (Technical Axis)"/>
      <sheetName val="Tech Criterion Guidelines"/>
      <sheetName val="Business Process"/>
      <sheetName val="App. to Bus. Process Mapping"/>
      <sheetName val="Owners"/>
      <sheetName val="Technical Adequacy"/>
      <sheetName val="Tech Graph (Key Apps)"/>
      <sheetName val="Tech Graph (All Apps)"/>
      <sheetName val="Overall Adequacy"/>
      <sheetName val="Investment Priority "/>
      <sheetName val="Overall Adequacy Results"/>
      <sheetName val="Tech_Adequacy Results"/>
      <sheetName val="Adequacy Weightings"/>
      <sheetName val="Investment Priority (Process)"/>
      <sheetName val="D2 - Evaluation Data"/>
      <sheetName val="D3 - Evaluation Results SS"/>
      <sheetName val="Ownership"/>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sheetData sheetId="17">
        <row r="21">
          <cell r="E21">
            <v>0.7</v>
          </cell>
        </row>
        <row r="22">
          <cell r="E22">
            <v>0.3</v>
          </cell>
        </row>
      </sheetData>
      <sheetData sheetId="18" refreshError="1"/>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stitution ID"/>
      <sheetName val="1-ISUG T&amp;F Increase Rate"/>
      <sheetName val="2-Tuit &amp; Oth NGF Rev"/>
      <sheetName val="2-Tuit &amp; Oth NGF Rev (Detail)"/>
      <sheetName val="2-Tuit&amp;Oth NGF Rev (Gross Only)"/>
      <sheetName val="3-Academic-Financial"/>
      <sheetName val="4-GF Request"/>
      <sheetName val="3-Academic-Financial (Detail)"/>
      <sheetName val="P&amp;L Fund (Compensation)"/>
      <sheetName val="5-Financial Aid"/>
      <sheetName val=" Tabs 2 &amp; 5 Unfunded Schlshp"/>
      <sheetName val="Tabs 2 &amp; 5 Disc &amp; waivers"/>
      <sheetName val="Tab 2 Tuition Rev Dtl"/>
      <sheetName val="Biennium Strategies 23-24"/>
    </sheetNames>
    <sheetDataSet>
      <sheetData sheetId="0"/>
      <sheetData sheetId="1">
        <row r="3">
          <cell r="C3" t="str">
            <v>George Mason University</v>
          </cell>
        </row>
      </sheetData>
      <sheetData sheetId="2"/>
      <sheetData sheetId="3"/>
      <sheetData sheetId="4">
        <row r="60">
          <cell r="E60">
            <v>539964601.34983587</v>
          </cell>
          <cell r="F60">
            <v>582533097.24363661</v>
          </cell>
          <cell r="G60">
            <v>626732873.07472193</v>
          </cell>
        </row>
      </sheetData>
      <sheetData sheetId="5"/>
      <sheetData sheetId="6"/>
      <sheetData sheetId="7">
        <row r="20">
          <cell r="E20" t="e">
            <v>#REF!</v>
          </cell>
          <cell r="H20" t="e">
            <v>#REF!</v>
          </cell>
        </row>
      </sheetData>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4"/>
  <sheetViews>
    <sheetView zoomScale="80" zoomScaleNormal="80" workbookViewId="0">
      <selection activeCell="B11" sqref="B11"/>
    </sheetView>
  </sheetViews>
  <sheetFormatPr defaultColWidth="155.90625" defaultRowHeight="14.5" x14ac:dyDescent="0.35"/>
  <cols>
    <col min="1" max="1" width="161.54296875" customWidth="1"/>
  </cols>
  <sheetData>
    <row r="1" spans="1:1" ht="21" customHeight="1" x14ac:dyDescent="0.35">
      <c r="A1" s="1" t="s">
        <v>0</v>
      </c>
    </row>
    <row r="2" spans="1:1" ht="21" customHeight="1" x14ac:dyDescent="0.35">
      <c r="A2" s="1" t="s">
        <v>1</v>
      </c>
    </row>
    <row r="3" spans="1:1" ht="21" customHeight="1" x14ac:dyDescent="0.35">
      <c r="A3" s="2" t="s">
        <v>2</v>
      </c>
    </row>
    <row r="4" spans="1:1" ht="16.399999999999999" customHeight="1" x14ac:dyDescent="0.35">
      <c r="A4" s="3"/>
    </row>
    <row r="5" spans="1:1" ht="21" customHeight="1" x14ac:dyDescent="0.35">
      <c r="A5" s="4" t="s">
        <v>3</v>
      </c>
    </row>
    <row r="6" spans="1:1" s="6" customFormat="1" ht="92.15" customHeight="1" x14ac:dyDescent="0.35">
      <c r="A6" s="5" t="s">
        <v>4</v>
      </c>
    </row>
    <row r="7" spans="1:1" s="7" customFormat="1" ht="21" customHeight="1" x14ac:dyDescent="0.35">
      <c r="A7" s="4" t="s">
        <v>5</v>
      </c>
    </row>
    <row r="8" spans="1:1" s="6" customFormat="1" ht="75" customHeight="1" x14ac:dyDescent="0.35">
      <c r="A8" s="8" t="s">
        <v>6</v>
      </c>
    </row>
    <row r="9" spans="1:1" s="6" customFormat="1" ht="61.4" customHeight="1" thickBot="1" x14ac:dyDescent="0.4">
      <c r="A9" s="9" t="s">
        <v>7</v>
      </c>
    </row>
    <row r="10" spans="1:1" s="6" customFormat="1" ht="33" customHeight="1" thickBot="1" x14ac:dyDescent="0.4">
      <c r="A10" s="10" t="s">
        <v>8</v>
      </c>
    </row>
    <row r="11" spans="1:1" s="6" customFormat="1" ht="23.75" customHeight="1" x14ac:dyDescent="0.35">
      <c r="A11" s="11" t="s">
        <v>9</v>
      </c>
    </row>
    <row r="12" spans="1:1" s="6" customFormat="1" ht="57" customHeight="1" x14ac:dyDescent="0.35">
      <c r="A12" s="12" t="s">
        <v>10</v>
      </c>
    </row>
    <row r="13" spans="1:1" s="13" customFormat="1" ht="21" customHeight="1" x14ac:dyDescent="0.35">
      <c r="A13" s="11" t="s">
        <v>11</v>
      </c>
    </row>
    <row r="14" spans="1:1" s="6" customFormat="1" ht="60.65" customHeight="1" x14ac:dyDescent="0.35">
      <c r="A14" s="12" t="s">
        <v>12</v>
      </c>
    </row>
    <row r="15" spans="1:1" s="13" customFormat="1" ht="21" customHeight="1" x14ac:dyDescent="0.35">
      <c r="A15" s="11" t="s">
        <v>13</v>
      </c>
    </row>
    <row r="16" spans="1:1" s="6" customFormat="1" ht="163.5" customHeight="1" x14ac:dyDescent="0.35">
      <c r="A16" s="8" t="s">
        <v>14</v>
      </c>
    </row>
    <row r="17" spans="1:1" s="6" customFormat="1" ht="37.5" customHeight="1" x14ac:dyDescent="0.35">
      <c r="A17" s="14" t="s">
        <v>15</v>
      </c>
    </row>
    <row r="18" spans="1:1" s="6" customFormat="1" ht="39.65" customHeight="1" x14ac:dyDescent="0.35">
      <c r="A18" s="15" t="s">
        <v>16</v>
      </c>
    </row>
    <row r="19" spans="1:1" s="6" customFormat="1" ht="21" customHeight="1" x14ac:dyDescent="0.35">
      <c r="A19" s="16" t="s">
        <v>17</v>
      </c>
    </row>
    <row r="20" spans="1:1" s="6" customFormat="1" ht="21" customHeight="1" x14ac:dyDescent="0.35">
      <c r="A20" s="16" t="s">
        <v>18</v>
      </c>
    </row>
    <row r="21" spans="1:1" s="6" customFormat="1" ht="21" customHeight="1" x14ac:dyDescent="0.35">
      <c r="A21" s="17" t="s">
        <v>19</v>
      </c>
    </row>
    <row r="22" spans="1:1" s="6" customFormat="1" ht="127.4" customHeight="1" x14ac:dyDescent="0.35">
      <c r="A22" s="5" t="s">
        <v>20</v>
      </c>
    </row>
    <row r="23" spans="1:1" s="6" customFormat="1" ht="21" customHeight="1" x14ac:dyDescent="0.35">
      <c r="A23" s="11" t="s">
        <v>21</v>
      </c>
    </row>
    <row r="24" spans="1:1" s="6" customFormat="1" ht="70.5" customHeight="1" x14ac:dyDescent="0.35">
      <c r="A24" s="12" t="s">
        <v>22</v>
      </c>
    </row>
    <row r="25" spans="1:1" s="19" customFormat="1" ht="21" customHeight="1" x14ac:dyDescent="0.35">
      <c r="A25" s="18" t="s">
        <v>23</v>
      </c>
    </row>
    <row r="26" spans="1:1" s="6" customFormat="1" ht="97.5" customHeight="1" x14ac:dyDescent="0.35">
      <c r="A26" s="20" t="s">
        <v>24</v>
      </c>
    </row>
    <row r="27" spans="1:1" s="13" customFormat="1" ht="21" customHeight="1" x14ac:dyDescent="0.35">
      <c r="A27" s="11" t="s">
        <v>25</v>
      </c>
    </row>
    <row r="28" spans="1:1" s="6" customFormat="1" ht="38.75" customHeight="1" x14ac:dyDescent="0.35">
      <c r="A28" s="12" t="s">
        <v>26</v>
      </c>
    </row>
    <row r="29" spans="1:1" s="6" customFormat="1" ht="69" customHeight="1" x14ac:dyDescent="0.35">
      <c r="A29" s="12" t="s">
        <v>27</v>
      </c>
    </row>
    <row r="30" spans="1:1" s="13" customFormat="1" ht="51.65" customHeight="1" x14ac:dyDescent="0.35">
      <c r="A30" s="5" t="s">
        <v>28</v>
      </c>
    </row>
    <row r="31" spans="1:1" s="13" customFormat="1" ht="21" customHeight="1" x14ac:dyDescent="0.35">
      <c r="A31" s="21" t="s">
        <v>29</v>
      </c>
    </row>
    <row r="32" spans="1:1" ht="21" customHeight="1" x14ac:dyDescent="0.35">
      <c r="A32" s="22" t="s">
        <v>30</v>
      </c>
    </row>
    <row r="33" spans="1:1" ht="21" customHeight="1" x14ac:dyDescent="0.35">
      <c r="A33" s="22" t="s">
        <v>31</v>
      </c>
    </row>
    <row r="34" spans="1:1" s="6" customFormat="1" ht="21" customHeight="1" x14ac:dyDescent="0.35">
      <c r="A34" s="22" t="s">
        <v>32</v>
      </c>
    </row>
    <row r="35" spans="1:1" s="6" customFormat="1" ht="21" customHeight="1" x14ac:dyDescent="0.35">
      <c r="A35" s="22" t="s">
        <v>33</v>
      </c>
    </row>
    <row r="36" spans="1:1" s="6" customFormat="1" ht="21" customHeight="1" x14ac:dyDescent="0.35">
      <c r="A36" s="22" t="s">
        <v>34</v>
      </c>
    </row>
    <row r="37" spans="1:1" s="6" customFormat="1" ht="21" customHeight="1" x14ac:dyDescent="0.35">
      <c r="A37" s="11" t="s">
        <v>35</v>
      </c>
    </row>
    <row r="38" spans="1:1" s="13" customFormat="1" ht="21" customHeight="1" x14ac:dyDescent="0.35">
      <c r="A38" s="23" t="s">
        <v>36</v>
      </c>
    </row>
    <row r="39" spans="1:1" s="25" customFormat="1" ht="145.4" customHeight="1" x14ac:dyDescent="0.35">
      <c r="A39" s="24" t="s">
        <v>37</v>
      </c>
    </row>
    <row r="40" spans="1:1" s="25" customFormat="1" ht="57.65" customHeight="1" x14ac:dyDescent="0.35">
      <c r="A40" s="24" t="s">
        <v>38</v>
      </c>
    </row>
    <row r="41" spans="1:1" s="25" customFormat="1" ht="64.400000000000006" customHeight="1" x14ac:dyDescent="0.35">
      <c r="A41" s="24" t="s">
        <v>39</v>
      </c>
    </row>
    <row r="42" spans="1:1" s="25" customFormat="1" ht="93" customHeight="1" x14ac:dyDescent="0.35">
      <c r="A42" s="24" t="s">
        <v>40</v>
      </c>
    </row>
    <row r="43" spans="1:1" s="25" customFormat="1" ht="28.4" customHeight="1" x14ac:dyDescent="0.35">
      <c r="A43" s="24" t="s">
        <v>41</v>
      </c>
    </row>
    <row r="44" spans="1:1" s="25" customFormat="1" ht="26.15" customHeight="1" x14ac:dyDescent="0.35">
      <c r="A44" s="26" t="s">
        <v>42</v>
      </c>
    </row>
    <row r="45" spans="1:1" s="25" customFormat="1" ht="36" customHeight="1" x14ac:dyDescent="0.35">
      <c r="A45" s="24" t="s">
        <v>43</v>
      </c>
    </row>
    <row r="46" spans="1:1" s="25" customFormat="1" ht="20.25" customHeight="1" x14ac:dyDescent="0.35">
      <c r="A46" s="24" t="s">
        <v>44</v>
      </c>
    </row>
    <row r="47" spans="1:1" s="25" customFormat="1" ht="21.65" customHeight="1" x14ac:dyDescent="0.35">
      <c r="A47" s="24" t="s">
        <v>45</v>
      </c>
    </row>
    <row r="48" spans="1:1" s="25" customFormat="1" ht="24.65" customHeight="1" x14ac:dyDescent="0.35">
      <c r="A48" s="26" t="s">
        <v>46</v>
      </c>
    </row>
    <row r="49" spans="1:1" s="25" customFormat="1" ht="17.75" customHeight="1" x14ac:dyDescent="0.35">
      <c r="A49" s="26" t="s">
        <v>47</v>
      </c>
    </row>
    <row r="50" spans="1:1" s="25" customFormat="1" ht="35.15" customHeight="1" x14ac:dyDescent="0.35">
      <c r="A50" s="26" t="s">
        <v>48</v>
      </c>
    </row>
    <row r="51" spans="1:1" s="25" customFormat="1" ht="57" customHeight="1" x14ac:dyDescent="0.35">
      <c r="A51" s="26" t="s">
        <v>49</v>
      </c>
    </row>
    <row r="52" spans="1:1" s="25" customFormat="1" ht="62.15" customHeight="1" x14ac:dyDescent="0.35">
      <c r="A52" s="26" t="s">
        <v>50</v>
      </c>
    </row>
    <row r="53" spans="1:1" s="25" customFormat="1" ht="122.15" customHeight="1" x14ac:dyDescent="0.35">
      <c r="A53" s="26" t="s">
        <v>51</v>
      </c>
    </row>
    <row r="54" spans="1:1" s="25" customFormat="1" ht="69.650000000000006" customHeight="1" x14ac:dyDescent="0.35">
      <c r="A54" s="26" t="s">
        <v>52</v>
      </c>
    </row>
    <row r="55" spans="1:1" s="25" customFormat="1" ht="24" customHeight="1" x14ac:dyDescent="0.35">
      <c r="A55" s="26" t="s">
        <v>53</v>
      </c>
    </row>
    <row r="56" spans="1:1" s="25" customFormat="1" ht="23.15" customHeight="1" x14ac:dyDescent="0.35">
      <c r="A56" s="26" t="s">
        <v>54</v>
      </c>
    </row>
    <row r="57" spans="1:1" s="6" customFormat="1" ht="87" x14ac:dyDescent="0.35">
      <c r="A57" s="26" t="s">
        <v>55</v>
      </c>
    </row>
    <row r="58" spans="1:1" s="6" customFormat="1" ht="51.65" customHeight="1" x14ac:dyDescent="0.35">
      <c r="A58" s="26" t="s">
        <v>56</v>
      </c>
    </row>
    <row r="59" spans="1:1" s="6" customFormat="1" ht="89.75" customHeight="1" x14ac:dyDescent="0.35">
      <c r="A59" s="26" t="s">
        <v>57</v>
      </c>
    </row>
    <row r="60" spans="1:1" s="6" customFormat="1" ht="32.75" customHeight="1" x14ac:dyDescent="0.35">
      <c r="A60" s="26" t="s">
        <v>58</v>
      </c>
    </row>
    <row r="61" spans="1:1" ht="15.5" hidden="1" x14ac:dyDescent="0.35">
      <c r="A61" s="27"/>
    </row>
    <row r="62" spans="1:1" ht="15.5" hidden="1" x14ac:dyDescent="0.35">
      <c r="A62" s="27"/>
    </row>
    <row r="63" spans="1:1" ht="15.5" hidden="1" x14ac:dyDescent="0.35">
      <c r="A63" s="27"/>
    </row>
    <row r="64" spans="1:1" s="28" customFormat="1" ht="15.5"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B11" sqref="B11"/>
    </sheetView>
  </sheetViews>
  <sheetFormatPr defaultColWidth="8.08984375" defaultRowHeight="12.5" x14ac:dyDescent="0.25"/>
  <cols>
    <col min="1" max="4" width="8.08984375" style="31"/>
    <col min="5" max="5" width="16.54296875" style="31" customWidth="1"/>
    <col min="6" max="16384" width="8.08984375" style="31"/>
  </cols>
  <sheetData>
    <row r="1" spans="1:19" s="29" customFormat="1" ht="30" customHeight="1" x14ac:dyDescent="0.35">
      <c r="A1" s="219" t="s">
        <v>59</v>
      </c>
      <c r="B1" s="219"/>
      <c r="C1" s="219"/>
      <c r="D1" s="219"/>
      <c r="E1" s="219"/>
      <c r="F1" s="219"/>
      <c r="G1" s="219"/>
      <c r="H1" s="219"/>
      <c r="I1" s="219"/>
      <c r="J1" s="219"/>
      <c r="K1" s="219"/>
      <c r="L1" s="219"/>
      <c r="M1" s="219"/>
      <c r="N1" s="219"/>
      <c r="O1" s="219"/>
      <c r="P1" s="219"/>
      <c r="Q1" s="219"/>
    </row>
    <row r="2" spans="1:19" s="29" customFormat="1" ht="30" customHeight="1" thickBot="1" x14ac:dyDescent="0.4">
      <c r="A2" s="220" t="s">
        <v>60</v>
      </c>
      <c r="B2" s="220"/>
      <c r="C2" s="220"/>
      <c r="D2" s="220"/>
      <c r="E2" s="220"/>
      <c r="F2" s="184"/>
      <c r="G2" s="184"/>
      <c r="H2" s="184"/>
      <c r="I2" s="184"/>
      <c r="J2" s="184"/>
      <c r="K2" s="184"/>
      <c r="L2" s="184"/>
      <c r="M2" s="184"/>
      <c r="N2" s="184"/>
      <c r="O2" s="184"/>
      <c r="P2" s="184"/>
    </row>
    <row r="3" spans="1:19" s="29" customFormat="1" ht="30" customHeight="1" thickBot="1" x14ac:dyDescent="0.4">
      <c r="A3" s="221" t="s">
        <v>61</v>
      </c>
      <c r="B3" s="221"/>
      <c r="C3" s="222" t="s">
        <v>62</v>
      </c>
      <c r="D3" s="223"/>
      <c r="E3" s="223"/>
      <c r="F3" s="223"/>
      <c r="G3" s="223"/>
      <c r="H3" s="223"/>
      <c r="I3" s="223"/>
      <c r="J3" s="223"/>
      <c r="K3" s="223"/>
      <c r="L3" s="223"/>
      <c r="M3" s="223"/>
      <c r="N3" s="223"/>
      <c r="O3" s="223"/>
      <c r="P3" s="223"/>
      <c r="Q3" s="223"/>
      <c r="R3" s="223"/>
      <c r="S3" s="224"/>
    </row>
    <row r="4" spans="1:19" s="29" customFormat="1" ht="30" customHeight="1" thickBot="1" x14ac:dyDescent="0.4">
      <c r="A4" s="221" t="s">
        <v>63</v>
      </c>
      <c r="B4" s="221"/>
      <c r="C4" s="221"/>
      <c r="D4" s="225"/>
      <c r="E4" s="226" t="s">
        <v>64</v>
      </c>
      <c r="F4" s="227"/>
      <c r="G4" s="227"/>
      <c r="H4" s="228"/>
      <c r="I4" s="30"/>
      <c r="J4" s="30"/>
      <c r="K4" s="30"/>
      <c r="L4" s="30"/>
      <c r="M4" s="30"/>
      <c r="N4" s="30"/>
      <c r="O4" s="30"/>
      <c r="P4" s="30"/>
      <c r="Q4" s="30"/>
      <c r="R4" s="30"/>
      <c r="S4" s="30"/>
    </row>
    <row r="5" spans="1:19" s="29" customFormat="1" ht="30" customHeight="1" thickBot="1" x14ac:dyDescent="0.4">
      <c r="A5" s="221" t="s">
        <v>65</v>
      </c>
      <c r="B5" s="221"/>
      <c r="C5" s="221"/>
      <c r="D5" s="221"/>
      <c r="E5" s="221"/>
      <c r="F5" s="221"/>
      <c r="G5" s="221"/>
      <c r="H5" s="30"/>
      <c r="I5" s="30"/>
      <c r="J5" s="30"/>
      <c r="K5" s="30"/>
      <c r="L5" s="30"/>
      <c r="M5" s="30"/>
      <c r="N5" s="30"/>
      <c r="O5" s="30"/>
      <c r="P5" s="30"/>
      <c r="Q5" s="30"/>
      <c r="R5" s="30"/>
      <c r="S5" s="30"/>
    </row>
    <row r="6" spans="1:19" s="29" customFormat="1" ht="30" customHeight="1" thickBot="1" x14ac:dyDescent="0.4">
      <c r="A6" s="215" t="s">
        <v>66</v>
      </c>
      <c r="B6" s="215"/>
      <c r="C6" s="215"/>
      <c r="D6" s="215"/>
      <c r="E6" s="215"/>
      <c r="F6" s="215"/>
      <c r="G6" s="215"/>
      <c r="H6" s="216" t="s">
        <v>67</v>
      </c>
      <c r="I6" s="217"/>
      <c r="J6" s="217"/>
      <c r="K6" s="217"/>
      <c r="L6" s="217"/>
      <c r="M6" s="217"/>
      <c r="N6" s="217"/>
      <c r="O6" s="217"/>
      <c r="P6" s="217"/>
      <c r="Q6" s="218"/>
      <c r="R6" s="30"/>
      <c r="S6" s="30"/>
    </row>
    <row r="7" spans="1:19" s="29" customFormat="1" ht="30" customHeight="1" thickBot="1" x14ac:dyDescent="0.4">
      <c r="A7" s="215" t="s">
        <v>68</v>
      </c>
      <c r="B7" s="215"/>
      <c r="C7" s="215"/>
      <c r="D7" s="215"/>
      <c r="E7" s="215"/>
      <c r="F7" s="215"/>
      <c r="G7" s="215"/>
      <c r="H7" s="229" t="s">
        <v>69</v>
      </c>
      <c r="I7" s="217"/>
      <c r="J7" s="217"/>
      <c r="K7" s="217"/>
      <c r="L7" s="217"/>
      <c r="M7" s="217"/>
      <c r="N7" s="217"/>
      <c r="O7" s="217"/>
      <c r="P7" s="217"/>
      <c r="Q7" s="218"/>
      <c r="R7" s="30"/>
      <c r="S7" s="30"/>
    </row>
    <row r="8" spans="1:19" s="29" customFormat="1" ht="30" customHeight="1" thickBot="1" x14ac:dyDescent="0.4">
      <c r="A8" s="215" t="s">
        <v>70</v>
      </c>
      <c r="B8" s="215"/>
      <c r="C8" s="215"/>
      <c r="D8" s="215"/>
      <c r="E8" s="215"/>
      <c r="F8" s="215"/>
      <c r="G8" s="215"/>
      <c r="H8" s="216" t="s">
        <v>71</v>
      </c>
      <c r="I8" s="217"/>
      <c r="J8" s="217"/>
      <c r="K8" s="217"/>
      <c r="L8" s="217"/>
      <c r="M8" s="217"/>
      <c r="N8" s="217"/>
      <c r="O8" s="217"/>
      <c r="P8" s="217"/>
      <c r="Q8" s="218"/>
      <c r="R8" s="30"/>
      <c r="S8" s="30"/>
    </row>
  </sheetData>
  <mergeCells count="13">
    <mergeCell ref="A8:G8"/>
    <mergeCell ref="H8:Q8"/>
    <mergeCell ref="A1:Q1"/>
    <mergeCell ref="A2:E2"/>
    <mergeCell ref="A3:B3"/>
    <mergeCell ref="C3:S3"/>
    <mergeCell ref="A4:D4"/>
    <mergeCell ref="E4:H4"/>
    <mergeCell ref="A5:G5"/>
    <mergeCell ref="A6:G6"/>
    <mergeCell ref="H6:Q6"/>
    <mergeCell ref="A7:G7"/>
    <mergeCell ref="H7:Q7"/>
  </mergeCells>
  <pageMargins left="0.7" right="0.7" top="0.75" bottom="0.75" header="0.3" footer="0.3"/>
  <pageSetup scale="52" orientation="portrait" horizontalDpi="1200" verticalDpi="1200" r:id="rId1"/>
  <headerFooter>
    <oddFooter>&amp;L2017 Six-Year Plan - Institution ID&amp;C&amp;P of &amp;N&amp;RSCHEV - 5/23/17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80" zoomScaleNormal="80" workbookViewId="0">
      <selection activeCell="A15" sqref="A15"/>
    </sheetView>
  </sheetViews>
  <sheetFormatPr defaultColWidth="8.90625" defaultRowHeight="12.5" x14ac:dyDescent="0.25"/>
  <cols>
    <col min="1" max="5" width="19.453125" style="31" customWidth="1"/>
    <col min="6" max="16384" width="8.90625" style="31"/>
  </cols>
  <sheetData>
    <row r="1" spans="1:5" ht="23" x14ac:dyDescent="0.5">
      <c r="A1" s="32" t="s">
        <v>72</v>
      </c>
      <c r="B1" s="33"/>
      <c r="C1" s="33"/>
      <c r="D1" s="33"/>
      <c r="E1" s="33"/>
    </row>
    <row r="2" spans="1:5" ht="22.5" customHeight="1" x14ac:dyDescent="0.25">
      <c r="A2" s="232" t="str">
        <f>'Institution ID'!C3</f>
        <v>George Mason University</v>
      </c>
      <c r="B2" s="232"/>
      <c r="C2" s="232"/>
      <c r="D2" s="232"/>
      <c r="E2" s="232"/>
    </row>
    <row r="3" spans="1:5" ht="16" thickBot="1" x14ac:dyDescent="0.4">
      <c r="A3" s="34"/>
      <c r="B3" s="34"/>
      <c r="C3" s="34"/>
      <c r="D3" s="34"/>
      <c r="E3" s="34"/>
    </row>
    <row r="4" spans="1:5" ht="85.5" customHeight="1" thickBot="1" x14ac:dyDescent="0.3">
      <c r="A4" s="233" t="s">
        <v>73</v>
      </c>
      <c r="B4" s="234"/>
      <c r="C4" s="234"/>
      <c r="D4" s="234"/>
      <c r="E4" s="235"/>
    </row>
    <row r="5" spans="1:5" ht="15.5" x14ac:dyDescent="0.35">
      <c r="A5" s="35"/>
      <c r="B5" s="35"/>
      <c r="C5" s="35"/>
      <c r="D5" s="35"/>
      <c r="E5" s="35"/>
    </row>
    <row r="6" spans="1:5" ht="18.5" thickBot="1" x14ac:dyDescent="0.45">
      <c r="A6" s="236" t="s">
        <v>74</v>
      </c>
      <c r="B6" s="236"/>
      <c r="C6" s="236"/>
      <c r="D6" s="236"/>
      <c r="E6" s="236"/>
    </row>
    <row r="7" spans="1:5" ht="16" thickBot="1" x14ac:dyDescent="0.4">
      <c r="A7" s="36" t="s">
        <v>75</v>
      </c>
      <c r="B7" s="230" t="s">
        <v>76</v>
      </c>
      <c r="C7" s="231"/>
      <c r="D7" s="230" t="s">
        <v>77</v>
      </c>
      <c r="E7" s="231"/>
    </row>
    <row r="8" spans="1:5" ht="31.5" thickBot="1" x14ac:dyDescent="0.4">
      <c r="A8" s="36" t="s">
        <v>78</v>
      </c>
      <c r="B8" s="36" t="s">
        <v>79</v>
      </c>
      <c r="C8" s="36" t="s">
        <v>80</v>
      </c>
      <c r="D8" s="36" t="s">
        <v>79</v>
      </c>
      <c r="E8" s="36" t="s">
        <v>80</v>
      </c>
    </row>
    <row r="9" spans="1:5" ht="16" thickBot="1" x14ac:dyDescent="0.4">
      <c r="A9" s="37">
        <v>9510</v>
      </c>
      <c r="B9" s="37">
        <v>9795</v>
      </c>
      <c r="C9" s="38">
        <f>IF(B9=0,"%",B9/A9-1)</f>
        <v>2.9968454258675115E-2</v>
      </c>
      <c r="D9" s="37">
        <v>10090</v>
      </c>
      <c r="E9" s="38">
        <f>IF(D9=0,"%",D9/B9-1)</f>
        <v>3.011740684022457E-2</v>
      </c>
    </row>
    <row r="10" spans="1:5" ht="15.5" x14ac:dyDescent="0.35">
      <c r="A10" s="39"/>
      <c r="B10" s="39"/>
      <c r="C10" s="40"/>
      <c r="E10" s="40"/>
    </row>
    <row r="11" spans="1:5" ht="15.5" x14ac:dyDescent="0.35">
      <c r="A11" s="35"/>
      <c r="B11" s="35"/>
    </row>
    <row r="12" spans="1:5" ht="18.5" thickBot="1" x14ac:dyDescent="0.45">
      <c r="A12" s="236" t="s">
        <v>81</v>
      </c>
      <c r="B12" s="236"/>
      <c r="C12" s="236"/>
      <c r="D12" s="236"/>
      <c r="E12" s="236"/>
    </row>
    <row r="13" spans="1:5" ht="16" thickBot="1" x14ac:dyDescent="0.4">
      <c r="A13" s="36" t="s">
        <v>75</v>
      </c>
      <c r="B13" s="230" t="s">
        <v>76</v>
      </c>
      <c r="C13" s="231"/>
      <c r="D13" s="230" t="s">
        <v>77</v>
      </c>
      <c r="E13" s="231"/>
    </row>
    <row r="14" spans="1:5" ht="31.5" thickBot="1" x14ac:dyDescent="0.4">
      <c r="A14" s="36" t="s">
        <v>78</v>
      </c>
      <c r="B14" s="36" t="s">
        <v>79</v>
      </c>
      <c r="C14" s="36" t="s">
        <v>80</v>
      </c>
      <c r="D14" s="36" t="s">
        <v>79</v>
      </c>
      <c r="E14" s="36" t="s">
        <v>80</v>
      </c>
    </row>
    <row r="15" spans="1:5" ht="16" thickBot="1" x14ac:dyDescent="0.4">
      <c r="A15" s="37">
        <v>3609</v>
      </c>
      <c r="B15" s="37">
        <v>3718</v>
      </c>
      <c r="C15" s="38">
        <f>IF(B15=0,"%",B15/A15-1)</f>
        <v>3.02022720975339E-2</v>
      </c>
      <c r="D15" s="37">
        <v>3830</v>
      </c>
      <c r="E15" s="38">
        <f>IF(D15=0,"%",D15/B15-1)</f>
        <v>3.0123722431414812E-2</v>
      </c>
    </row>
    <row r="18" spans="3:5" x14ac:dyDescent="0.25">
      <c r="C18" s="40"/>
      <c r="E18" s="40"/>
    </row>
  </sheetData>
  <mergeCells count="8">
    <mergeCell ref="B13:C13"/>
    <mergeCell ref="D13:E13"/>
    <mergeCell ref="A2:E2"/>
    <mergeCell ref="A4:E4"/>
    <mergeCell ref="A6:E6"/>
    <mergeCell ref="B7:C7"/>
    <mergeCell ref="D7:E7"/>
    <mergeCell ref="A12:E12"/>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zoomScale="80" zoomScaleNormal="80" zoomScalePageLayoutView="150" workbookViewId="0">
      <pane xSplit="1" ySplit="5" topLeftCell="B6" activePane="bottomRight" state="frozen"/>
      <selection pane="topRight" activeCell="B11" sqref="B11"/>
      <selection pane="bottomLeft" activeCell="B11" sqref="B11"/>
      <selection pane="bottomRight" activeCell="F22" sqref="F22"/>
    </sheetView>
  </sheetViews>
  <sheetFormatPr defaultColWidth="8.08984375" defaultRowHeight="12.5" outlineLevelCol="1" x14ac:dyDescent="0.25"/>
  <cols>
    <col min="1" max="1" width="28.08984375" style="31" customWidth="1"/>
    <col min="2" max="2" width="19.453125" style="31" customWidth="1"/>
    <col min="3" max="3" width="20.54296875" style="31" customWidth="1"/>
    <col min="4" max="5" width="19.453125" style="31" customWidth="1"/>
    <col min="6" max="6" width="18.36328125" style="31" bestFit="1" customWidth="1"/>
    <col min="7" max="7" width="11.453125" style="31" hidden="1" customWidth="1" outlineLevel="1"/>
    <col min="8" max="22" width="0" style="31" hidden="1" customWidth="1" outlineLevel="1"/>
    <col min="23" max="23" width="8.08984375" style="31" collapsed="1"/>
    <col min="24" max="16384" width="8.08984375" style="31"/>
  </cols>
  <sheetData>
    <row r="1" spans="1:18" ht="20.149999999999999" customHeight="1" x14ac:dyDescent="0.25">
      <c r="A1" s="41" t="s">
        <v>82</v>
      </c>
      <c r="B1" s="41"/>
      <c r="C1" s="41"/>
      <c r="D1" s="41"/>
      <c r="E1" s="41"/>
    </row>
    <row r="2" spans="1:18" ht="20.149999999999999" customHeight="1" x14ac:dyDescent="0.25">
      <c r="A2" s="237" t="str">
        <f>'Institution ID'!C3</f>
        <v>George Mason University</v>
      </c>
      <c r="B2" s="237"/>
      <c r="C2" s="237"/>
      <c r="D2" s="237"/>
      <c r="E2" s="237"/>
    </row>
    <row r="3" spans="1:18" s="29" customFormat="1" ht="87.65" customHeight="1" x14ac:dyDescent="0.35">
      <c r="A3" s="238" t="s">
        <v>83</v>
      </c>
      <c r="B3" s="239"/>
      <c r="C3" s="239"/>
      <c r="D3" s="239"/>
      <c r="E3" s="240"/>
    </row>
    <row r="4" spans="1:18" ht="15" customHeight="1" x14ac:dyDescent="0.3">
      <c r="A4" s="241" t="s">
        <v>84</v>
      </c>
      <c r="B4" s="42" t="s">
        <v>85</v>
      </c>
      <c r="C4" s="42" t="s">
        <v>86</v>
      </c>
      <c r="D4" s="42" t="s">
        <v>87</v>
      </c>
      <c r="E4" s="42" t="s">
        <v>88</v>
      </c>
    </row>
    <row r="5" spans="1:18" ht="30" customHeight="1" x14ac:dyDescent="0.25">
      <c r="A5" s="241"/>
      <c r="B5" s="43" t="s">
        <v>89</v>
      </c>
      <c r="C5" s="43" t="s">
        <v>89</v>
      </c>
      <c r="D5" s="43" t="s">
        <v>90</v>
      </c>
      <c r="E5" s="43" t="s">
        <v>90</v>
      </c>
      <c r="G5" s="242" t="s">
        <v>91</v>
      </c>
      <c r="H5" s="243"/>
      <c r="I5" s="243"/>
      <c r="J5" s="243"/>
      <c r="K5" s="243"/>
      <c r="L5" s="243"/>
    </row>
    <row r="6" spans="1:18" ht="15" customHeight="1" x14ac:dyDescent="0.3">
      <c r="A6" s="44" t="s">
        <v>92</v>
      </c>
      <c r="B6" s="244"/>
      <c r="C6" s="244"/>
      <c r="D6" s="244"/>
      <c r="E6" s="244"/>
    </row>
    <row r="7" spans="1:18" ht="15" customHeight="1" x14ac:dyDescent="0.25">
      <c r="A7" s="45" t="s">
        <v>93</v>
      </c>
      <c r="B7" s="46">
        <v>203045313.79599264</v>
      </c>
      <c r="C7" s="46">
        <v>206882395.77338636</v>
      </c>
      <c r="D7" s="46">
        <v>218942778.37625358</v>
      </c>
      <c r="E7" s="46">
        <v>231663667.98378506</v>
      </c>
      <c r="G7" s="47">
        <f>+C7/B7-1</f>
        <v>1.8897663312973378E-2</v>
      </c>
      <c r="H7" s="47">
        <f t="shared" ref="H7:I12" si="0">+D7/C7-1</f>
        <v>5.829583787340642E-2</v>
      </c>
      <c r="I7" s="47">
        <f t="shared" si="0"/>
        <v>5.8101435004495272E-2</v>
      </c>
      <c r="J7" s="40"/>
      <c r="K7" s="48"/>
      <c r="L7" s="48"/>
      <c r="M7" s="48"/>
      <c r="N7" s="48"/>
    </row>
    <row r="8" spans="1:18" ht="15" customHeight="1" x14ac:dyDescent="0.25">
      <c r="A8" s="45" t="s">
        <v>94</v>
      </c>
      <c r="B8" s="46">
        <v>128424027.2</v>
      </c>
      <c r="C8" s="46">
        <v>149801676.43859494</v>
      </c>
      <c r="D8" s="46">
        <v>163354443.08643603</v>
      </c>
      <c r="E8" s="46">
        <v>175972223.9233216</v>
      </c>
      <c r="G8" s="47">
        <f t="shared" ref="G8:G12" si="1">+C8/B8-1</f>
        <v>0.16646144576437116</v>
      </c>
      <c r="H8" s="47">
        <f t="shared" si="0"/>
        <v>9.0471395047414527E-2</v>
      </c>
      <c r="I8" s="47">
        <f t="shared" si="0"/>
        <v>7.7241736425920804E-2</v>
      </c>
      <c r="K8" s="48"/>
      <c r="L8" s="48"/>
      <c r="M8" s="48"/>
      <c r="N8" s="48"/>
    </row>
    <row r="9" spans="1:18" ht="15" customHeight="1" x14ac:dyDescent="0.25">
      <c r="A9" s="45" t="s">
        <v>95</v>
      </c>
      <c r="B9" s="46">
        <v>43992628.246641085</v>
      </c>
      <c r="C9" s="46">
        <v>42168368.005889118</v>
      </c>
      <c r="D9" s="46">
        <v>45590472.160994023</v>
      </c>
      <c r="E9" s="46">
        <v>49435471.027714372</v>
      </c>
      <c r="G9" s="47">
        <f t="shared" si="1"/>
        <v>-4.1467407460277217E-2</v>
      </c>
      <c r="H9" s="47">
        <f t="shared" si="0"/>
        <v>8.115334590674661E-2</v>
      </c>
      <c r="I9" s="47">
        <f t="shared" si="0"/>
        <v>8.4337772443822789E-2</v>
      </c>
      <c r="K9" s="48" t="s">
        <v>96</v>
      </c>
      <c r="N9" s="48"/>
      <c r="R9" s="31" t="s">
        <v>97</v>
      </c>
    </row>
    <row r="10" spans="1:18" ht="15" customHeight="1" x14ac:dyDescent="0.25">
      <c r="A10" s="45" t="s">
        <v>98</v>
      </c>
      <c r="B10" s="46">
        <v>64554471.736022212</v>
      </c>
      <c r="C10" s="46">
        <v>73036583.576266915</v>
      </c>
      <c r="D10" s="46">
        <v>85836739.184901401</v>
      </c>
      <c r="E10" s="46">
        <v>100111499.56160884</v>
      </c>
      <c r="F10" s="49"/>
      <c r="G10" s="47">
        <f t="shared" si="1"/>
        <v>0.13139464412209856</v>
      </c>
      <c r="H10" s="47">
        <f t="shared" si="0"/>
        <v>0.17525676834634796</v>
      </c>
      <c r="I10" s="47">
        <f t="shared" si="0"/>
        <v>0.16630128907807284</v>
      </c>
      <c r="N10" s="48"/>
    </row>
    <row r="11" spans="1:18" ht="15" customHeight="1" x14ac:dyDescent="0.25">
      <c r="A11" s="45" t="s">
        <v>99</v>
      </c>
      <c r="B11" s="46">
        <v>2941925.3440979999</v>
      </c>
      <c r="C11" s="46">
        <v>5223916.5869799601</v>
      </c>
      <c r="D11" s="46">
        <v>5379127.8735567024</v>
      </c>
      <c r="E11" s="46">
        <v>5536416.4266219707</v>
      </c>
      <c r="G11" s="47">
        <f t="shared" si="1"/>
        <v>0.77567952139234975</v>
      </c>
      <c r="H11" s="47">
        <f t="shared" si="0"/>
        <v>2.9711670160199155E-2</v>
      </c>
      <c r="I11" s="47">
        <f t="shared" si="0"/>
        <v>2.9240530577174795E-2</v>
      </c>
      <c r="K11" s="48"/>
      <c r="L11" s="48"/>
      <c r="M11" s="48"/>
      <c r="N11" s="48"/>
    </row>
    <row r="12" spans="1:18" ht="15" customHeight="1" x14ac:dyDescent="0.25">
      <c r="A12" s="45" t="s">
        <v>100</v>
      </c>
      <c r="B12" s="46">
        <v>7060812.0815725429</v>
      </c>
      <c r="C12" s="46">
        <v>6541191.3078186093</v>
      </c>
      <c r="D12" s="46">
        <v>6730912.8107677503</v>
      </c>
      <c r="E12" s="46">
        <v>6915171.6884213155</v>
      </c>
      <c r="G12" s="47">
        <f t="shared" si="1"/>
        <v>-7.3592211172146982E-2</v>
      </c>
      <c r="H12" s="47">
        <f t="shared" si="0"/>
        <v>2.9004120812422762E-2</v>
      </c>
      <c r="I12" s="47">
        <f t="shared" si="0"/>
        <v>2.7375020719150989E-2</v>
      </c>
    </row>
    <row r="13" spans="1:18" ht="15" customHeight="1" x14ac:dyDescent="0.25">
      <c r="A13" s="45" t="s">
        <v>101</v>
      </c>
      <c r="B13" s="46">
        <v>0</v>
      </c>
      <c r="C13" s="46">
        <v>0</v>
      </c>
      <c r="D13" s="46">
        <v>0</v>
      </c>
      <c r="E13" s="46">
        <v>0</v>
      </c>
    </row>
    <row r="14" spans="1:18" ht="15" customHeight="1" x14ac:dyDescent="0.25">
      <c r="A14" s="45" t="s">
        <v>102</v>
      </c>
      <c r="B14" s="46">
        <v>0</v>
      </c>
      <c r="C14" s="46">
        <v>0</v>
      </c>
      <c r="D14" s="46">
        <v>0</v>
      </c>
      <c r="E14" s="46">
        <v>0</v>
      </c>
    </row>
    <row r="15" spans="1:18" ht="15" customHeight="1" x14ac:dyDescent="0.25">
      <c r="A15" s="45" t="s">
        <v>103</v>
      </c>
      <c r="B15" s="46">
        <v>0</v>
      </c>
      <c r="C15" s="46">
        <v>0</v>
      </c>
      <c r="D15" s="46">
        <v>0</v>
      </c>
      <c r="E15" s="46">
        <v>0</v>
      </c>
    </row>
    <row r="16" spans="1:18" ht="15" customHeight="1" x14ac:dyDescent="0.25">
      <c r="A16" s="45" t="s">
        <v>104</v>
      </c>
      <c r="B16" s="46">
        <v>0</v>
      </c>
      <c r="C16" s="46">
        <v>0</v>
      </c>
      <c r="D16" s="46">
        <v>0</v>
      </c>
      <c r="E16" s="46">
        <v>0</v>
      </c>
    </row>
    <row r="17" spans="1:17" ht="15" customHeight="1" x14ac:dyDescent="0.25">
      <c r="A17" s="45" t="s">
        <v>105</v>
      </c>
      <c r="B17" s="46">
        <v>0</v>
      </c>
      <c r="C17" s="46">
        <v>0</v>
      </c>
      <c r="D17" s="46">
        <v>0</v>
      </c>
      <c r="E17" s="46">
        <v>0</v>
      </c>
    </row>
    <row r="18" spans="1:17" ht="15" customHeight="1" x14ac:dyDescent="0.25">
      <c r="A18" s="45" t="s">
        <v>106</v>
      </c>
      <c r="B18" s="46">
        <v>0</v>
      </c>
      <c r="C18" s="46">
        <v>0</v>
      </c>
      <c r="D18" s="46">
        <v>0</v>
      </c>
      <c r="E18" s="46">
        <v>0</v>
      </c>
    </row>
    <row r="19" spans="1:17" ht="15" customHeight="1" x14ac:dyDescent="0.25">
      <c r="A19" s="45" t="s">
        <v>107</v>
      </c>
      <c r="B19" s="46">
        <v>0</v>
      </c>
      <c r="C19" s="46">
        <v>0</v>
      </c>
      <c r="D19" s="46">
        <v>0</v>
      </c>
      <c r="E19" s="46">
        <v>0</v>
      </c>
    </row>
    <row r="20" spans="1:17" ht="15" customHeight="1" x14ac:dyDescent="0.25">
      <c r="A20" s="45" t="s">
        <v>108</v>
      </c>
      <c r="B20" s="46">
        <v>0</v>
      </c>
      <c r="C20" s="46">
        <v>0</v>
      </c>
      <c r="D20" s="46">
        <v>0</v>
      </c>
      <c r="E20" s="46">
        <v>0</v>
      </c>
    </row>
    <row r="21" spans="1:17" ht="15" customHeight="1" x14ac:dyDescent="0.25">
      <c r="A21" s="50" t="s">
        <v>109</v>
      </c>
      <c r="B21" s="46">
        <v>49226759</v>
      </c>
      <c r="C21" s="46">
        <v>56310469.660899997</v>
      </c>
      <c r="D21" s="46">
        <v>56698623.750726998</v>
      </c>
      <c r="E21" s="46">
        <v>57098422.463248812</v>
      </c>
      <c r="F21" s="31" t="s">
        <v>110</v>
      </c>
      <c r="G21" s="47">
        <f t="shared" ref="G21:I21" si="2">+C21/B21-1</f>
        <v>0.14389959454572243</v>
      </c>
      <c r="H21" s="47">
        <f t="shared" si="2"/>
        <v>6.8931069508824105E-3</v>
      </c>
      <c r="I21" s="47">
        <f t="shared" si="2"/>
        <v>7.0512948300034406E-3</v>
      </c>
      <c r="J21" s="48"/>
      <c r="K21" s="48" t="s">
        <v>111</v>
      </c>
      <c r="L21" s="48"/>
      <c r="M21" s="48"/>
      <c r="N21" s="48"/>
      <c r="O21" s="48"/>
      <c r="P21" s="48"/>
      <c r="Q21" s="48"/>
    </row>
    <row r="22" spans="1:17" ht="15" customHeight="1" x14ac:dyDescent="0.25">
      <c r="A22" s="51" t="s">
        <v>112</v>
      </c>
      <c r="B22" s="52">
        <f>SUM(B7:B20)+B21</f>
        <v>499245937.4043265</v>
      </c>
      <c r="C22" s="52">
        <f>SUM(C7:C20)+C21</f>
        <v>539964601.34983587</v>
      </c>
      <c r="D22" s="52">
        <f>SUM(D7:D20)+D21</f>
        <v>582533097.24363661</v>
      </c>
      <c r="E22" s="52">
        <f>SUM(E7:E20)+E21</f>
        <v>626732873.07472193</v>
      </c>
      <c r="F22" s="49"/>
      <c r="K22" s="31" t="s">
        <v>113</v>
      </c>
    </row>
    <row r="23" spans="1:17" ht="15" customHeight="1" x14ac:dyDescent="0.25">
      <c r="A23" s="53"/>
      <c r="B23" s="54"/>
      <c r="C23" s="54"/>
      <c r="D23" s="54"/>
      <c r="E23" s="54"/>
    </row>
    <row r="24" spans="1:17" ht="15" customHeight="1" x14ac:dyDescent="0.25">
      <c r="A24" s="53"/>
      <c r="B24" s="54"/>
      <c r="C24" s="54"/>
      <c r="D24" s="54"/>
      <c r="E24" s="54"/>
    </row>
    <row r="25" spans="1:17" ht="15" customHeight="1" x14ac:dyDescent="0.3">
      <c r="A25" s="55"/>
      <c r="B25" s="56" t="s">
        <v>85</v>
      </c>
      <c r="C25" s="56" t="s">
        <v>86</v>
      </c>
      <c r="D25" s="56" t="s">
        <v>87</v>
      </c>
      <c r="E25" s="56" t="s">
        <v>88</v>
      </c>
    </row>
    <row r="26" spans="1:17" ht="29.25" customHeight="1" x14ac:dyDescent="0.3">
      <c r="A26" s="57" t="s">
        <v>114</v>
      </c>
      <c r="B26" s="58" t="s">
        <v>115</v>
      </c>
      <c r="C26" s="58" t="s">
        <v>115</v>
      </c>
      <c r="D26" s="58" t="s">
        <v>115</v>
      </c>
      <c r="E26" s="58" t="s">
        <v>115</v>
      </c>
    </row>
    <row r="27" spans="1:17" ht="15" customHeight="1" x14ac:dyDescent="0.25">
      <c r="A27" s="50" t="s">
        <v>116</v>
      </c>
      <c r="B27" s="46">
        <v>76447026</v>
      </c>
      <c r="C27" s="46">
        <v>78256424</v>
      </c>
      <c r="D27" s="46">
        <v>81975029</v>
      </c>
      <c r="E27" s="46">
        <v>85908425</v>
      </c>
      <c r="G27" s="47">
        <f t="shared" ref="G27:I28" si="3">+C27/B27-1</f>
        <v>2.3668651282785058E-2</v>
      </c>
      <c r="H27" s="47">
        <f t="shared" si="3"/>
        <v>4.7518207578715943E-2</v>
      </c>
      <c r="I27" s="47">
        <f t="shared" si="3"/>
        <v>4.7982855852359618E-2</v>
      </c>
      <c r="K27" s="48" t="s">
        <v>117</v>
      </c>
    </row>
    <row r="28" spans="1:17" ht="15" customHeight="1" x14ac:dyDescent="0.25">
      <c r="A28" s="50" t="s">
        <v>118</v>
      </c>
      <c r="B28" s="46">
        <v>37351538</v>
      </c>
      <c r="C28" s="46">
        <v>39549210</v>
      </c>
      <c r="D28" s="46">
        <v>42629116</v>
      </c>
      <c r="E28" s="46">
        <v>45925574</v>
      </c>
      <c r="G28" s="47">
        <f t="shared" si="3"/>
        <v>5.8837523638250122E-2</v>
      </c>
      <c r="H28" s="47">
        <f t="shared" si="3"/>
        <v>7.7875284993050409E-2</v>
      </c>
      <c r="I28" s="47">
        <f t="shared" si="3"/>
        <v>7.7328790960619509E-2</v>
      </c>
    </row>
    <row r="29" spans="1:17" ht="15" customHeight="1" x14ac:dyDescent="0.25">
      <c r="A29" s="50" t="s">
        <v>119</v>
      </c>
      <c r="B29" s="52">
        <f>B28+B27</f>
        <v>113798564</v>
      </c>
      <c r="C29" s="52">
        <f>C28+C27</f>
        <v>117805634</v>
      </c>
      <c r="D29" s="52">
        <f>D28+D27</f>
        <v>124604145</v>
      </c>
      <c r="E29" s="52">
        <f>E28+E27</f>
        <v>131833999</v>
      </c>
    </row>
    <row r="30" spans="1:17" ht="15" customHeight="1" x14ac:dyDescent="0.3">
      <c r="A30" s="59" t="s">
        <v>120</v>
      </c>
      <c r="B30" s="46">
        <v>182139857.28071693</v>
      </c>
      <c r="C30" s="46">
        <v>244601804</v>
      </c>
      <c r="D30" s="46">
        <v>262754545.07335812</v>
      </c>
      <c r="E30" s="46">
        <v>279389758.46506214</v>
      </c>
    </row>
    <row r="31" spans="1:17" ht="15" customHeight="1" x14ac:dyDescent="0.3">
      <c r="A31" s="60"/>
      <c r="B31" s="54"/>
      <c r="C31" s="54"/>
      <c r="D31" s="54"/>
      <c r="E31" s="54"/>
    </row>
    <row r="34" spans="1:5" ht="13" x14ac:dyDescent="0.3">
      <c r="A34" s="60"/>
      <c r="B34" s="61"/>
      <c r="C34" s="61"/>
      <c r="D34" s="61"/>
      <c r="E34" s="61"/>
    </row>
  </sheetData>
  <sheetProtection selectLockedCells="1"/>
  <mergeCells count="5">
    <mergeCell ref="A2:E2"/>
    <mergeCell ref="A3:E3"/>
    <mergeCell ref="A4:A5"/>
    <mergeCell ref="G5:L5"/>
    <mergeCell ref="B6:E6"/>
  </mergeCells>
  <pageMargins left="0.5" right="0" top="0" bottom="0" header="0" footer="0.1"/>
  <pageSetup orientation="landscape" r:id="rId1"/>
  <headerFooter alignWithMargins="0">
    <oddFooter>&amp;L2017 Six-Year Plan - Finance-Tuition and Fees &amp;C&amp;P of &amp;N&amp;RSCHEV - 5/23/17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4"/>
  <sheetViews>
    <sheetView zoomScale="80" zoomScaleNormal="80" workbookViewId="0"/>
  </sheetViews>
  <sheetFormatPr defaultColWidth="8.6328125" defaultRowHeight="12.5" outlineLevelCol="1" x14ac:dyDescent="0.25"/>
  <cols>
    <col min="1" max="1" width="9.36328125" style="63" customWidth="1"/>
    <col min="2" max="2" width="74.36328125" style="63" customWidth="1"/>
    <col min="3" max="3" width="11.08984375" style="63" customWidth="1"/>
    <col min="4" max="4" width="17.54296875" style="63" customWidth="1"/>
    <col min="5" max="5" width="14.54296875" style="63" customWidth="1"/>
    <col min="6" max="7" width="17.54296875" style="63" customWidth="1"/>
    <col min="8" max="8" width="17.453125" style="63" customWidth="1"/>
    <col min="9" max="9" width="22.36328125" style="63" customWidth="1"/>
    <col min="10" max="10" width="52.08984375" style="63" customWidth="1"/>
    <col min="11" max="11" width="26.36328125" style="63" customWidth="1"/>
    <col min="12" max="12" width="8.453125" style="63" customWidth="1"/>
    <col min="13" max="13" width="10.6328125" style="63" hidden="1" customWidth="1" outlineLevel="1"/>
    <col min="14" max="14" width="10.08984375" style="63" hidden="1" customWidth="1" outlineLevel="1"/>
    <col min="15" max="15" width="2.90625" style="63" hidden="1" customWidth="1" outlineLevel="1"/>
    <col min="16" max="31" width="8.6328125" style="63" hidden="1" customWidth="1" outlineLevel="1"/>
    <col min="32" max="32" width="0" style="63" hidden="1" customWidth="1" collapsed="1"/>
    <col min="33" max="33" width="0" style="63" hidden="1" customWidth="1"/>
    <col min="34" max="34" width="10.54296875" style="63" hidden="1" customWidth="1"/>
    <col min="35" max="36" width="0" style="63" hidden="1" customWidth="1"/>
    <col min="37" max="37" width="10.54296875" style="63" hidden="1" customWidth="1"/>
    <col min="38" max="54" width="0" style="63" hidden="1" customWidth="1"/>
    <col min="55" max="55" width="27.90625" style="63" customWidth="1"/>
    <col min="56" max="16384" width="8.6328125" style="63"/>
  </cols>
  <sheetData>
    <row r="1" spans="1:55" ht="20.149999999999999" customHeight="1" x14ac:dyDescent="0.25">
      <c r="A1" s="62" t="s">
        <v>121</v>
      </c>
      <c r="B1" s="62"/>
      <c r="C1" s="62"/>
      <c r="D1" s="62"/>
      <c r="E1" s="62"/>
      <c r="F1" s="62"/>
      <c r="G1" s="62"/>
      <c r="H1" s="62"/>
      <c r="I1" s="62"/>
    </row>
    <row r="2" spans="1:55" ht="20.149999999999999" customHeight="1" x14ac:dyDescent="0.25">
      <c r="A2" s="271" t="str">
        <f>'[6]Institution ID'!C3</f>
        <v>George Mason University</v>
      </c>
      <c r="B2" s="271"/>
      <c r="C2" s="271"/>
      <c r="D2" s="271"/>
      <c r="E2" s="271"/>
      <c r="F2" s="271"/>
      <c r="G2" s="271"/>
      <c r="H2" s="271"/>
      <c r="I2" s="271"/>
    </row>
    <row r="3" spans="1:55" s="66" customFormat="1" ht="20.149999999999999" customHeight="1" x14ac:dyDescent="0.35">
      <c r="A3" s="64" t="s">
        <v>122</v>
      </c>
      <c r="B3" s="65"/>
      <c r="C3" s="65"/>
      <c r="D3" s="65"/>
      <c r="E3" s="65"/>
      <c r="F3" s="65"/>
    </row>
    <row r="4" spans="1:55" s="67" customFormat="1" ht="30" customHeight="1" x14ac:dyDescent="0.35">
      <c r="A4" s="272" t="s">
        <v>123</v>
      </c>
      <c r="B4" s="272"/>
      <c r="C4" s="272"/>
      <c r="D4" s="272"/>
      <c r="E4" s="272"/>
      <c r="F4" s="272"/>
      <c r="G4" s="272"/>
      <c r="H4" s="272"/>
      <c r="I4" s="272"/>
      <c r="J4" s="272"/>
      <c r="K4" s="272"/>
    </row>
    <row r="5" spans="1:55" s="67" customFormat="1" ht="79.5" customHeight="1" thickBot="1" x14ac:dyDescent="0.4">
      <c r="A5" s="273"/>
      <c r="B5" s="273"/>
      <c r="C5" s="273"/>
      <c r="D5" s="273"/>
      <c r="E5" s="273"/>
      <c r="F5" s="273"/>
      <c r="G5" s="273"/>
      <c r="H5" s="273"/>
      <c r="I5" s="273"/>
      <c r="J5" s="273"/>
      <c r="K5" s="273"/>
    </row>
    <row r="6" spans="1:55" s="68" customFormat="1" ht="51.75" customHeight="1" thickBot="1" x14ac:dyDescent="0.4">
      <c r="A6" s="274" t="s">
        <v>124</v>
      </c>
      <c r="B6" s="277" t="s">
        <v>125</v>
      </c>
      <c r="C6" s="278"/>
      <c r="D6" s="278"/>
      <c r="E6" s="278"/>
      <c r="F6" s="278"/>
      <c r="G6" s="278"/>
      <c r="H6" s="278"/>
      <c r="I6" s="278"/>
      <c r="J6" s="278"/>
      <c r="K6" s="279"/>
      <c r="BC6" s="67"/>
    </row>
    <row r="7" spans="1:55" s="68" customFormat="1" ht="54.75" customHeight="1" thickBot="1" x14ac:dyDescent="0.4">
      <c r="A7" s="275"/>
      <c r="C7" s="191"/>
      <c r="D7" s="277" t="s">
        <v>126</v>
      </c>
      <c r="E7" s="278"/>
      <c r="F7" s="278"/>
      <c r="G7" s="278"/>
      <c r="H7" s="278"/>
      <c r="I7" s="278"/>
      <c r="J7" s="69" t="s">
        <v>127</v>
      </c>
      <c r="K7" s="70" t="s">
        <v>128</v>
      </c>
    </row>
    <row r="8" spans="1:55" s="68" customFormat="1" ht="20.149999999999999" customHeight="1" thickBot="1" x14ac:dyDescent="0.4">
      <c r="A8" s="275"/>
      <c r="B8" s="280" t="s">
        <v>129</v>
      </c>
      <c r="C8" s="283" t="s">
        <v>130</v>
      </c>
      <c r="D8" s="278"/>
      <c r="E8" s="278"/>
      <c r="F8" s="278"/>
      <c r="G8" s="278"/>
      <c r="H8" s="278"/>
      <c r="I8" s="278"/>
      <c r="J8" s="286" t="s">
        <v>131</v>
      </c>
      <c r="K8" s="289" t="s">
        <v>132</v>
      </c>
    </row>
    <row r="9" spans="1:55" s="68" customFormat="1" ht="20.149999999999999" customHeight="1" thickBot="1" x14ac:dyDescent="0.4">
      <c r="A9" s="275"/>
      <c r="B9" s="281"/>
      <c r="C9" s="284"/>
      <c r="D9" s="292" t="s">
        <v>133</v>
      </c>
      <c r="E9" s="293"/>
      <c r="F9" s="294"/>
      <c r="G9" s="295" t="s">
        <v>134</v>
      </c>
      <c r="H9" s="278"/>
      <c r="I9" s="278"/>
      <c r="J9" s="287"/>
      <c r="K9" s="290"/>
    </row>
    <row r="10" spans="1:55" s="68" customFormat="1" ht="52.5" customHeight="1" thickBot="1" x14ac:dyDescent="0.4">
      <c r="A10" s="276"/>
      <c r="B10" s="282"/>
      <c r="C10" s="285"/>
      <c r="D10" s="193" t="s">
        <v>135</v>
      </c>
      <c r="E10" s="193" t="s">
        <v>136</v>
      </c>
      <c r="F10" s="193" t="s">
        <v>137</v>
      </c>
      <c r="G10" s="193" t="s">
        <v>135</v>
      </c>
      <c r="H10" s="193" t="s">
        <v>136</v>
      </c>
      <c r="I10" s="193" t="s">
        <v>137</v>
      </c>
      <c r="J10" s="288"/>
      <c r="K10" s="291"/>
    </row>
    <row r="11" spans="1:55" ht="61.5" customHeight="1" thickTop="1" thickBot="1" x14ac:dyDescent="0.4">
      <c r="A11" s="296">
        <v>1</v>
      </c>
      <c r="B11" s="158" t="s">
        <v>138</v>
      </c>
      <c r="C11" s="159" t="s">
        <v>139</v>
      </c>
      <c r="D11" s="160">
        <f>SUM(E11:F11)</f>
        <v>1850000</v>
      </c>
      <c r="E11" s="161">
        <v>0</v>
      </c>
      <c r="F11" s="195">
        <v>1850000</v>
      </c>
      <c r="G11" s="162">
        <f>SUM(H11:I11)</f>
        <v>3700000</v>
      </c>
      <c r="H11" s="161">
        <v>0</v>
      </c>
      <c r="I11" s="195">
        <v>3700000</v>
      </c>
      <c r="J11" s="196" t="s">
        <v>258</v>
      </c>
      <c r="K11" s="163" t="s">
        <v>140</v>
      </c>
      <c r="L11" s="68"/>
    </row>
    <row r="12" spans="1:55" ht="25.25" hidden="1" customHeight="1" thickTop="1" thickBot="1" x14ac:dyDescent="0.4">
      <c r="A12" s="297"/>
      <c r="B12" s="164" t="s">
        <v>141</v>
      </c>
      <c r="C12" s="197"/>
      <c r="D12" s="160">
        <f t="shared" ref="D12:D19" si="0">SUM(E12:F12)</f>
        <v>0</v>
      </c>
      <c r="E12" s="161">
        <v>0</v>
      </c>
      <c r="F12" s="195">
        <v>0</v>
      </c>
      <c r="G12" s="162">
        <f t="shared" ref="G12:G21" si="1">SUM(H12:I12)</f>
        <v>0</v>
      </c>
      <c r="H12" s="161">
        <v>0</v>
      </c>
      <c r="I12" s="195">
        <v>0</v>
      </c>
      <c r="J12" s="198"/>
      <c r="K12" s="165"/>
      <c r="L12" s="68"/>
    </row>
    <row r="13" spans="1:55" ht="25.25" hidden="1" customHeight="1" thickTop="1" thickBot="1" x14ac:dyDescent="0.4">
      <c r="A13" s="297"/>
      <c r="B13" s="164" t="s">
        <v>142</v>
      </c>
      <c r="C13" s="159"/>
      <c r="D13" s="199"/>
      <c r="E13" s="199"/>
      <c r="F13" s="199"/>
      <c r="G13" s="199"/>
      <c r="H13" s="199"/>
      <c r="I13" s="199"/>
      <c r="J13" s="198"/>
      <c r="K13" s="165"/>
      <c r="L13" s="68"/>
    </row>
    <row r="14" spans="1:55" ht="25.25" hidden="1" customHeight="1" thickTop="1" thickBot="1" x14ac:dyDescent="0.4">
      <c r="A14" s="298"/>
      <c r="B14" s="164" t="s">
        <v>143</v>
      </c>
      <c r="C14" s="159"/>
      <c r="D14" s="160">
        <f t="shared" si="0"/>
        <v>0</v>
      </c>
      <c r="E14" s="161">
        <v>0</v>
      </c>
      <c r="F14" s="161"/>
      <c r="G14" s="162">
        <f t="shared" si="1"/>
        <v>0</v>
      </c>
      <c r="H14" s="161">
        <v>0</v>
      </c>
      <c r="I14" s="161"/>
      <c r="J14" s="198"/>
      <c r="K14" s="165"/>
      <c r="L14" s="68"/>
    </row>
    <row r="15" spans="1:55" ht="48.75" customHeight="1" thickTop="1" thickBot="1" x14ac:dyDescent="0.4">
      <c r="A15" s="200">
        <v>2</v>
      </c>
      <c r="B15" s="166" t="s">
        <v>144</v>
      </c>
      <c r="C15" s="167">
        <v>3</v>
      </c>
      <c r="D15" s="160">
        <f t="shared" si="0"/>
        <v>850000</v>
      </c>
      <c r="E15" s="168">
        <v>0</v>
      </c>
      <c r="F15" s="195">
        <v>850000</v>
      </c>
      <c r="G15" s="162">
        <f t="shared" si="1"/>
        <v>1700000</v>
      </c>
      <c r="H15" s="168">
        <v>0</v>
      </c>
      <c r="I15" s="195">
        <v>1700000</v>
      </c>
      <c r="J15" s="201" t="s">
        <v>259</v>
      </c>
      <c r="K15" s="169" t="s">
        <v>145</v>
      </c>
      <c r="L15" s="68"/>
    </row>
    <row r="16" spans="1:55" ht="46.5" customHeight="1" thickTop="1" thickBot="1" x14ac:dyDescent="0.4">
      <c r="A16" s="296">
        <v>3</v>
      </c>
      <c r="B16" s="170" t="s">
        <v>146</v>
      </c>
      <c r="C16" s="300">
        <v>3</v>
      </c>
      <c r="D16" s="160">
        <f t="shared" si="0"/>
        <v>7550000</v>
      </c>
      <c r="E16" s="168">
        <v>0</v>
      </c>
      <c r="F16" s="171">
        <v>7550000</v>
      </c>
      <c r="G16" s="162">
        <f t="shared" si="1"/>
        <v>15100000</v>
      </c>
      <c r="H16" s="168">
        <v>0</v>
      </c>
      <c r="I16" s="202">
        <v>15100000</v>
      </c>
      <c r="J16" s="169" t="s">
        <v>147</v>
      </c>
      <c r="K16" s="163" t="s">
        <v>148</v>
      </c>
      <c r="L16" s="68"/>
      <c r="AG16" s="63" t="s">
        <v>149</v>
      </c>
    </row>
    <row r="17" spans="1:37" ht="29.15" hidden="1" customHeight="1" thickTop="1" thickBot="1" x14ac:dyDescent="0.4">
      <c r="A17" s="299"/>
      <c r="B17" s="172" t="s">
        <v>150</v>
      </c>
      <c r="C17" s="301"/>
      <c r="D17" s="160">
        <f t="shared" si="0"/>
        <v>0</v>
      </c>
      <c r="E17" s="168">
        <v>0</v>
      </c>
      <c r="F17" s="171">
        <v>0</v>
      </c>
      <c r="G17" s="162">
        <f t="shared" si="1"/>
        <v>0</v>
      </c>
      <c r="H17" s="168">
        <v>0</v>
      </c>
      <c r="I17" s="168">
        <v>0</v>
      </c>
      <c r="J17" s="169" t="s">
        <v>151</v>
      </c>
      <c r="K17" s="169"/>
      <c r="L17" s="68"/>
    </row>
    <row r="18" spans="1:37" ht="29.15" customHeight="1" thickTop="1" thickBot="1" x14ac:dyDescent="0.4">
      <c r="A18" s="203">
        <v>4</v>
      </c>
      <c r="B18" s="166" t="s">
        <v>152</v>
      </c>
      <c r="C18" s="173">
        <v>1</v>
      </c>
      <c r="D18" s="160">
        <f t="shared" si="0"/>
        <v>1550000</v>
      </c>
      <c r="E18" s="168">
        <v>0</v>
      </c>
      <c r="F18" s="171">
        <v>1550000</v>
      </c>
      <c r="G18" s="162">
        <f t="shared" si="1"/>
        <v>3100000</v>
      </c>
      <c r="H18" s="168">
        <v>0</v>
      </c>
      <c r="I18" s="168">
        <v>3100000</v>
      </c>
      <c r="J18" s="169" t="s">
        <v>153</v>
      </c>
      <c r="K18" s="169" t="s">
        <v>154</v>
      </c>
      <c r="L18" s="68"/>
    </row>
    <row r="19" spans="1:37" ht="29.15" customHeight="1" thickTop="1" thickBot="1" x14ac:dyDescent="0.3">
      <c r="A19" s="200">
        <v>5</v>
      </c>
      <c r="B19" s="174" t="s">
        <v>155</v>
      </c>
      <c r="C19" s="167">
        <v>3</v>
      </c>
      <c r="D19" s="160">
        <f t="shared" si="0"/>
        <v>0</v>
      </c>
      <c r="E19" s="168">
        <v>0</v>
      </c>
      <c r="F19" s="171">
        <v>0</v>
      </c>
      <c r="G19" s="162">
        <f t="shared" si="1"/>
        <v>0</v>
      </c>
      <c r="H19" s="168">
        <v>0</v>
      </c>
      <c r="I19" s="168">
        <v>0</v>
      </c>
      <c r="J19" s="169" t="s">
        <v>156</v>
      </c>
      <c r="K19" s="169" t="s">
        <v>157</v>
      </c>
    </row>
    <row r="20" spans="1:37" ht="29.15" customHeight="1" thickTop="1" thickBot="1" x14ac:dyDescent="0.3">
      <c r="A20" s="203">
        <v>6</v>
      </c>
      <c r="B20" s="166" t="s">
        <v>158</v>
      </c>
      <c r="C20" s="167" t="s">
        <v>159</v>
      </c>
      <c r="D20" s="160">
        <f>SUM(E20:F20)</f>
        <v>0</v>
      </c>
      <c r="E20" s="168">
        <v>0</v>
      </c>
      <c r="F20" s="168">
        <v>0</v>
      </c>
      <c r="G20" s="162">
        <f t="shared" si="1"/>
        <v>0</v>
      </c>
      <c r="H20" s="168">
        <v>0</v>
      </c>
      <c r="I20" s="168">
        <v>0</v>
      </c>
      <c r="J20" s="169" t="s">
        <v>160</v>
      </c>
      <c r="K20" s="204" t="s">
        <v>260</v>
      </c>
    </row>
    <row r="21" spans="1:37" ht="39.75" customHeight="1" thickTop="1" thickBot="1" x14ac:dyDescent="0.3">
      <c r="A21" s="203">
        <v>7</v>
      </c>
      <c r="B21" s="166" t="s">
        <v>161</v>
      </c>
      <c r="C21" s="167">
        <v>3</v>
      </c>
      <c r="D21" s="160">
        <f>SUM(E21:F21)</f>
        <v>2650000</v>
      </c>
      <c r="E21" s="168">
        <v>0</v>
      </c>
      <c r="F21" s="168">
        <v>2650000</v>
      </c>
      <c r="G21" s="162">
        <f t="shared" si="1"/>
        <v>5300000</v>
      </c>
      <c r="H21" s="168">
        <v>0</v>
      </c>
      <c r="I21" s="171">
        <v>5300000</v>
      </c>
      <c r="J21" s="169" t="s">
        <v>162</v>
      </c>
      <c r="K21" s="165" t="s">
        <v>140</v>
      </c>
    </row>
    <row r="22" spans="1:37" ht="58.5" customHeight="1" thickTop="1" thickBot="1" x14ac:dyDescent="0.3">
      <c r="A22" s="200">
        <v>8</v>
      </c>
      <c r="B22" s="166" t="s">
        <v>163</v>
      </c>
      <c r="C22" s="167">
        <v>3</v>
      </c>
      <c r="D22" s="160">
        <f>SUM(E22:F22)</f>
        <v>2500000</v>
      </c>
      <c r="E22" s="168">
        <v>0</v>
      </c>
      <c r="F22" s="171">
        <v>2500000</v>
      </c>
      <c r="G22" s="162">
        <f>SUM(H22:I22)</f>
        <v>5000000</v>
      </c>
      <c r="H22" s="168">
        <v>0</v>
      </c>
      <c r="I22" s="171">
        <v>5000000</v>
      </c>
      <c r="J22" s="175" t="s">
        <v>164</v>
      </c>
      <c r="K22" s="175" t="s">
        <v>165</v>
      </c>
    </row>
    <row r="23" spans="1:37" ht="20.149999999999999" customHeight="1" thickTop="1" x14ac:dyDescent="0.25">
      <c r="A23" s="269"/>
      <c r="B23" s="270"/>
      <c r="C23" s="270"/>
      <c r="D23" s="270"/>
      <c r="E23" s="270"/>
      <c r="F23" s="270"/>
      <c r="G23" s="270"/>
      <c r="H23" s="270"/>
      <c r="I23" s="270"/>
      <c r="J23" s="270"/>
      <c r="K23" s="270"/>
    </row>
    <row r="24" spans="1:37" ht="41.15" customHeight="1" x14ac:dyDescent="0.25">
      <c r="A24" s="205"/>
      <c r="B24" s="176" t="s">
        <v>166</v>
      </c>
      <c r="C24" s="176"/>
      <c r="D24" s="177">
        <f t="shared" ref="D24:I24" si="2">SUM(D11:D22)</f>
        <v>16950000</v>
      </c>
      <c r="E24" s="178">
        <f t="shared" si="2"/>
        <v>0</v>
      </c>
      <c r="F24" s="178">
        <f t="shared" si="2"/>
        <v>16950000</v>
      </c>
      <c r="G24" s="179">
        <f t="shared" si="2"/>
        <v>33900000</v>
      </c>
      <c r="H24" s="178">
        <f t="shared" si="2"/>
        <v>0</v>
      </c>
      <c r="I24" s="178">
        <f t="shared" si="2"/>
        <v>33900000</v>
      </c>
      <c r="J24" s="255"/>
      <c r="K24" s="255"/>
      <c r="M24" s="63" t="s">
        <v>167</v>
      </c>
      <c r="N24" s="63" t="s">
        <v>168</v>
      </c>
      <c r="AH24" s="108" t="e">
        <f>+'[6]4-GF Request'!E20-'3-Academic-Financial'!F24</f>
        <v>#REF!</v>
      </c>
      <c r="AK24" s="108" t="e">
        <f>+'[6]4-GF Request'!H20-'3-Academic-Financial'!I24</f>
        <v>#REF!</v>
      </c>
    </row>
    <row r="25" spans="1:37" x14ac:dyDescent="0.25">
      <c r="A25" s="74"/>
      <c r="M25" s="75" t="e">
        <f>+F24-'[6]4-GF Request'!#REF!</f>
        <v>#REF!</v>
      </c>
      <c r="N25" s="75" t="e">
        <f>+I24-'[6]4-GF Request'!#REF!</f>
        <v>#REF!</v>
      </c>
      <c r="P25" s="76" t="s">
        <v>169</v>
      </c>
    </row>
    <row r="26" spans="1:37" ht="18" x14ac:dyDescent="0.4">
      <c r="A26" s="77" t="s">
        <v>170</v>
      </c>
      <c r="B26" s="71"/>
      <c r="C26" s="71"/>
      <c r="D26" s="71"/>
      <c r="E26" s="71"/>
      <c r="F26" s="71"/>
      <c r="G26" s="71"/>
      <c r="H26" s="71"/>
      <c r="AH26" s="63" t="s">
        <v>171</v>
      </c>
      <c r="AK26" s="63" t="s">
        <v>172</v>
      </c>
    </row>
    <row r="27" spans="1:37" ht="90.75" customHeight="1" thickBot="1" x14ac:dyDescent="0.3">
      <c r="A27" s="256" t="s">
        <v>173</v>
      </c>
      <c r="B27" s="257"/>
      <c r="C27" s="257"/>
      <c r="D27" s="257"/>
      <c r="E27" s="257"/>
      <c r="F27" s="257"/>
      <c r="G27" s="257"/>
      <c r="H27" s="257"/>
      <c r="I27" s="257"/>
      <c r="J27" s="257"/>
      <c r="K27" s="257"/>
      <c r="AH27" s="63" t="s">
        <v>174</v>
      </c>
      <c r="AK27" s="63" t="s">
        <v>175</v>
      </c>
    </row>
    <row r="28" spans="1:37" ht="16.5" customHeight="1" thickBot="1" x14ac:dyDescent="0.4">
      <c r="A28" s="78"/>
      <c r="B28" s="258" t="s">
        <v>176</v>
      </c>
      <c r="C28" s="259"/>
      <c r="D28" s="260" t="s">
        <v>133</v>
      </c>
      <c r="E28" s="261"/>
      <c r="F28" s="262"/>
      <c r="G28" s="260" t="s">
        <v>134</v>
      </c>
      <c r="H28" s="261"/>
      <c r="I28" s="262"/>
      <c r="J28" s="186"/>
      <c r="K28" s="263"/>
      <c r="L28" s="263"/>
    </row>
    <row r="29" spans="1:37" ht="51.75" customHeight="1" thickBot="1" x14ac:dyDescent="0.4">
      <c r="A29" s="78"/>
      <c r="B29" s="264" t="s">
        <v>84</v>
      </c>
      <c r="C29" s="265"/>
      <c r="D29" s="193" t="s">
        <v>135</v>
      </c>
      <c r="E29" s="193" t="s">
        <v>136</v>
      </c>
      <c r="F29" s="192" t="s">
        <v>137</v>
      </c>
      <c r="G29" s="193" t="s">
        <v>135</v>
      </c>
      <c r="H29" s="193" t="s">
        <v>136</v>
      </c>
      <c r="I29" s="192" t="s">
        <v>137</v>
      </c>
      <c r="J29" s="186"/>
      <c r="K29" s="186"/>
      <c r="L29" s="79"/>
    </row>
    <row r="30" spans="1:37" ht="20.149999999999999" customHeight="1" x14ac:dyDescent="0.25">
      <c r="A30" s="80"/>
      <c r="B30" s="266" t="s">
        <v>177</v>
      </c>
      <c r="C30" s="267"/>
      <c r="D30" s="81">
        <f t="shared" ref="D30:H30" si="3">+D24</f>
        <v>16950000</v>
      </c>
      <c r="E30" s="82">
        <f t="shared" si="3"/>
        <v>0</v>
      </c>
      <c r="F30" s="82">
        <f t="shared" si="3"/>
        <v>16950000</v>
      </c>
      <c r="G30" s="83">
        <f t="shared" si="3"/>
        <v>33900000</v>
      </c>
      <c r="H30" s="82">
        <f t="shared" si="3"/>
        <v>0</v>
      </c>
      <c r="I30" s="82">
        <f>+I24</f>
        <v>33900000</v>
      </c>
      <c r="J30" s="186"/>
    </row>
    <row r="31" spans="1:37" ht="20.149999999999999" customHeight="1" x14ac:dyDescent="0.25">
      <c r="A31" s="206">
        <v>3</v>
      </c>
      <c r="B31" s="268" t="s">
        <v>178</v>
      </c>
      <c r="C31" s="246"/>
      <c r="D31" s="207">
        <f>SUM(E31:F31)</f>
        <v>8129665.1426110193</v>
      </c>
      <c r="E31" s="86">
        <v>0</v>
      </c>
      <c r="F31" s="208">
        <v>8129665.1426110193</v>
      </c>
      <c r="G31" s="209">
        <f>SUM(H31:I31)</f>
        <v>16571876.135333359</v>
      </c>
      <c r="H31" s="86">
        <f>0</f>
        <v>0</v>
      </c>
      <c r="I31" s="208">
        <v>16571876.135333359</v>
      </c>
      <c r="J31" s="186"/>
      <c r="K31" s="88"/>
      <c r="L31" s="88"/>
      <c r="M31" s="89"/>
      <c r="R31" s="63" t="s">
        <v>179</v>
      </c>
    </row>
    <row r="32" spans="1:37" ht="20.149999999999999" customHeight="1" x14ac:dyDescent="0.25">
      <c r="A32" s="206"/>
      <c r="B32" s="268" t="s">
        <v>180</v>
      </c>
      <c r="C32" s="246"/>
      <c r="D32" s="181">
        <f>+F32</f>
        <v>0.03</v>
      </c>
      <c r="E32" s="91"/>
      <c r="F32" s="183">
        <v>0.03</v>
      </c>
      <c r="G32" s="182">
        <f>+I32</f>
        <v>0.03</v>
      </c>
      <c r="H32" s="91"/>
      <c r="I32" s="183">
        <v>0.03</v>
      </c>
      <c r="J32" s="186"/>
      <c r="K32" s="94"/>
      <c r="L32" s="93"/>
      <c r="M32" s="89"/>
    </row>
    <row r="33" spans="1:13" ht="20.149999999999999" customHeight="1" x14ac:dyDescent="0.25">
      <c r="A33" s="206">
        <v>3</v>
      </c>
      <c r="B33" s="190" t="s">
        <v>181</v>
      </c>
      <c r="C33" s="190"/>
      <c r="D33" s="207">
        <f>SUM(E33:F33)</f>
        <v>2622749.58157143</v>
      </c>
      <c r="E33" s="86">
        <v>0</v>
      </c>
      <c r="F33" s="208">
        <v>2622749.58157143</v>
      </c>
      <c r="G33" s="209">
        <f>SUM(H33:I33)</f>
        <v>5295772.4879924897</v>
      </c>
      <c r="H33" s="86">
        <f>0</f>
        <v>0</v>
      </c>
      <c r="I33" s="208">
        <v>5295772.4879924897</v>
      </c>
      <c r="J33" s="186"/>
      <c r="K33" s="88"/>
      <c r="L33" s="95"/>
      <c r="M33" s="89"/>
    </row>
    <row r="34" spans="1:13" ht="20.149999999999999" customHeight="1" x14ac:dyDescent="0.25">
      <c r="A34" s="206"/>
      <c r="B34" s="190" t="s">
        <v>182</v>
      </c>
      <c r="C34" s="190"/>
      <c r="D34" s="181">
        <f>+F34</f>
        <v>0.03</v>
      </c>
      <c r="E34" s="91"/>
      <c r="F34" s="183">
        <v>0.03</v>
      </c>
      <c r="G34" s="182">
        <f>+I34</f>
        <v>0.03</v>
      </c>
      <c r="H34" s="91"/>
      <c r="I34" s="183">
        <v>0.03</v>
      </c>
      <c r="J34" s="186"/>
      <c r="K34" s="93"/>
      <c r="L34" s="93"/>
      <c r="M34" s="96"/>
    </row>
    <row r="35" spans="1:13" ht="20.149999999999999" customHeight="1" x14ac:dyDescent="0.25">
      <c r="A35" s="206">
        <v>3</v>
      </c>
      <c r="B35" s="190" t="s">
        <v>183</v>
      </c>
      <c r="C35" s="190"/>
      <c r="D35" s="207">
        <f>SUM(E35:F35)</f>
        <v>4209522.74168758</v>
      </c>
      <c r="E35" s="86">
        <v>0</v>
      </c>
      <c r="F35" s="208">
        <v>4209522.74168758</v>
      </c>
      <c r="G35" s="209">
        <f>SUM(H35:I35)</f>
        <v>8545475.2977884598</v>
      </c>
      <c r="H35" s="86">
        <f>0</f>
        <v>0</v>
      </c>
      <c r="I35" s="208">
        <v>8545475.2977884598</v>
      </c>
      <c r="J35" s="186"/>
      <c r="K35" s="88"/>
      <c r="L35" s="88"/>
    </row>
    <row r="36" spans="1:13" ht="20.149999999999999" customHeight="1" x14ac:dyDescent="0.25">
      <c r="A36" s="206"/>
      <c r="B36" s="190" t="s">
        <v>184</v>
      </c>
      <c r="C36" s="190"/>
      <c r="D36" s="181">
        <f>+F36</f>
        <v>0.03</v>
      </c>
      <c r="E36" s="91"/>
      <c r="F36" s="183">
        <v>0.03</v>
      </c>
      <c r="G36" s="182">
        <f>+I36</f>
        <v>0.03</v>
      </c>
      <c r="H36" s="91"/>
      <c r="I36" s="183">
        <v>0.03</v>
      </c>
      <c r="J36" s="186"/>
      <c r="K36" s="93"/>
      <c r="L36" s="93"/>
    </row>
    <row r="37" spans="1:13" ht="20.149999999999999" customHeight="1" x14ac:dyDescent="0.25">
      <c r="A37" s="206"/>
      <c r="B37" s="246" t="s">
        <v>185</v>
      </c>
      <c r="C37" s="254"/>
      <c r="D37" s="85">
        <f>SUM(E37:F37)</f>
        <v>0</v>
      </c>
      <c r="E37" s="86">
        <v>0</v>
      </c>
      <c r="F37" s="86">
        <v>0</v>
      </c>
      <c r="G37" s="209">
        <f>SUM(H37:I37)</f>
        <v>0</v>
      </c>
      <c r="H37" s="86">
        <f>0</f>
        <v>0</v>
      </c>
      <c r="I37" s="86">
        <v>0</v>
      </c>
      <c r="J37" s="186"/>
      <c r="K37" s="88"/>
      <c r="L37" s="88"/>
    </row>
    <row r="38" spans="1:13" ht="20.149999999999999" customHeight="1" x14ac:dyDescent="0.25">
      <c r="A38" s="206"/>
      <c r="B38" s="246" t="s">
        <v>186</v>
      </c>
      <c r="C38" s="254"/>
      <c r="D38" s="90">
        <f>+F38</f>
        <v>0</v>
      </c>
      <c r="E38" s="91"/>
      <c r="F38" s="91">
        <v>0</v>
      </c>
      <c r="G38" s="92">
        <f>+I38</f>
        <v>0</v>
      </c>
      <c r="H38" s="91"/>
      <c r="I38" s="91">
        <v>0</v>
      </c>
      <c r="J38" s="186"/>
      <c r="K38" s="93"/>
      <c r="L38" s="93"/>
    </row>
    <row r="39" spans="1:13" ht="20.149999999999999" customHeight="1" x14ac:dyDescent="0.25">
      <c r="A39" s="206">
        <v>3</v>
      </c>
      <c r="B39" s="246" t="s">
        <v>187</v>
      </c>
      <c r="C39" s="247"/>
      <c r="D39" s="85">
        <f t="shared" ref="D39:D46" si="4">SUM(E39:F39)</f>
        <v>3785246.5</v>
      </c>
      <c r="E39" s="86">
        <v>0</v>
      </c>
      <c r="F39" s="86">
        <v>3785246.5</v>
      </c>
      <c r="G39" s="87">
        <f t="shared" ref="G39:G46" si="5">SUM(H39:I39)</f>
        <v>7801493.5</v>
      </c>
      <c r="H39" s="86">
        <f>0</f>
        <v>0</v>
      </c>
      <c r="I39" s="86">
        <v>7801493.5</v>
      </c>
      <c r="J39" s="186"/>
      <c r="K39" s="97"/>
    </row>
    <row r="40" spans="1:13" ht="20.149999999999999" customHeight="1" x14ac:dyDescent="0.25">
      <c r="A40" s="206"/>
      <c r="B40" s="248" t="s">
        <v>188</v>
      </c>
      <c r="C40" s="246"/>
      <c r="D40" s="85">
        <f t="shared" si="4"/>
        <v>0</v>
      </c>
      <c r="E40" s="86">
        <v>0</v>
      </c>
      <c r="F40" s="86">
        <v>0</v>
      </c>
      <c r="G40" s="87">
        <f t="shared" si="5"/>
        <v>0</v>
      </c>
      <c r="H40" s="86">
        <f>0</f>
        <v>0</v>
      </c>
      <c r="I40" s="86">
        <v>0</v>
      </c>
      <c r="J40" s="186"/>
      <c r="K40" s="97"/>
    </row>
    <row r="41" spans="1:13" ht="20.149999999999999" customHeight="1" x14ac:dyDescent="0.25">
      <c r="A41" s="206">
        <v>1</v>
      </c>
      <c r="B41" s="188" t="s">
        <v>189</v>
      </c>
      <c r="C41" s="189"/>
      <c r="D41" s="85">
        <f t="shared" si="4"/>
        <v>3000000</v>
      </c>
      <c r="E41" s="86">
        <v>0</v>
      </c>
      <c r="F41" s="86">
        <v>3000000</v>
      </c>
      <c r="G41" s="209">
        <v>6200000</v>
      </c>
      <c r="H41" s="208">
        <f>0</f>
        <v>0</v>
      </c>
      <c r="I41" s="208">
        <f>G41</f>
        <v>6200000</v>
      </c>
      <c r="J41" s="186"/>
      <c r="K41" s="97"/>
    </row>
    <row r="42" spans="1:13" ht="20.149999999999999" customHeight="1" x14ac:dyDescent="0.25">
      <c r="A42" s="206">
        <v>1</v>
      </c>
      <c r="B42" s="188" t="s">
        <v>190</v>
      </c>
      <c r="C42" s="189"/>
      <c r="D42" s="85">
        <f t="shared" si="4"/>
        <v>3000000</v>
      </c>
      <c r="E42" s="86">
        <v>0</v>
      </c>
      <c r="F42" s="86">
        <v>3000000</v>
      </c>
      <c r="G42" s="209">
        <v>6200000</v>
      </c>
      <c r="H42" s="208">
        <f>0</f>
        <v>0</v>
      </c>
      <c r="I42" s="208">
        <f>G42</f>
        <v>6200000</v>
      </c>
      <c r="J42" s="186"/>
      <c r="K42" s="97"/>
    </row>
    <row r="43" spans="1:13" ht="20.149999999999999" customHeight="1" x14ac:dyDescent="0.25">
      <c r="A43" s="199"/>
      <c r="B43" s="248" t="s">
        <v>191</v>
      </c>
      <c r="C43" s="246"/>
      <c r="D43" s="85">
        <f t="shared" si="4"/>
        <v>0</v>
      </c>
      <c r="E43" s="86">
        <v>0</v>
      </c>
      <c r="F43" s="86">
        <v>0</v>
      </c>
      <c r="G43" s="209">
        <f t="shared" si="5"/>
        <v>0</v>
      </c>
      <c r="H43" s="208">
        <f>0</f>
        <v>0</v>
      </c>
      <c r="I43" s="208">
        <v>0</v>
      </c>
      <c r="J43" s="186"/>
      <c r="K43" s="97"/>
    </row>
    <row r="44" spans="1:13" ht="20.149999999999999" customHeight="1" x14ac:dyDescent="0.25">
      <c r="A44" s="206">
        <v>9</v>
      </c>
      <c r="B44" s="246" t="s">
        <v>192</v>
      </c>
      <c r="C44" s="247"/>
      <c r="D44" s="207">
        <f t="shared" si="4"/>
        <v>871312</v>
      </c>
      <c r="E44" s="86">
        <v>0</v>
      </c>
      <c r="F44" s="208">
        <v>871312</v>
      </c>
      <c r="G44" s="209">
        <f>SUM(H44:I44)</f>
        <v>2253654</v>
      </c>
      <c r="H44" s="208">
        <f>0</f>
        <v>0</v>
      </c>
      <c r="I44" s="208">
        <v>2253654</v>
      </c>
      <c r="J44" s="186"/>
      <c r="K44" s="97"/>
    </row>
    <row r="45" spans="1:13" ht="20.149999999999999" customHeight="1" x14ac:dyDescent="0.25">
      <c r="A45" s="84"/>
      <c r="B45" s="248" t="s">
        <v>193</v>
      </c>
      <c r="C45" s="246"/>
      <c r="D45" s="85">
        <f t="shared" si="4"/>
        <v>0</v>
      </c>
      <c r="E45" s="86">
        <v>0</v>
      </c>
      <c r="F45" s="86">
        <v>0</v>
      </c>
      <c r="G45" s="87">
        <f t="shared" si="5"/>
        <v>0</v>
      </c>
      <c r="H45" s="86">
        <f>0</f>
        <v>0</v>
      </c>
      <c r="I45" s="86">
        <v>0</v>
      </c>
      <c r="J45" s="97"/>
      <c r="K45" s="97"/>
    </row>
    <row r="46" spans="1:13" ht="20.149999999999999" customHeight="1" x14ac:dyDescent="0.25">
      <c r="A46" s="84"/>
      <c r="B46" s="248" t="s">
        <v>194</v>
      </c>
      <c r="C46" s="246"/>
      <c r="D46" s="85">
        <f t="shared" si="4"/>
        <v>0</v>
      </c>
      <c r="E46" s="86">
        <v>0</v>
      </c>
      <c r="F46" s="86">
        <v>0</v>
      </c>
      <c r="G46" s="87">
        <f t="shared" si="5"/>
        <v>0</v>
      </c>
      <c r="H46" s="86">
        <f>0</f>
        <v>0</v>
      </c>
      <c r="I46" s="86">
        <v>0</v>
      </c>
      <c r="J46" s="97"/>
      <c r="K46" s="97"/>
    </row>
    <row r="47" spans="1:13" ht="20.149999999999999" customHeight="1" x14ac:dyDescent="0.25">
      <c r="A47" s="210"/>
      <c r="B47" s="249" t="s">
        <v>195</v>
      </c>
      <c r="C47" s="250"/>
      <c r="D47" s="98">
        <f>SUM(D40:D46,D30,D31,D33,D35,D37,D39)</f>
        <v>42568495.96587003</v>
      </c>
      <c r="E47" s="98">
        <f>SUM(E40:E46,E30,E31,E33,E35,E37,E39)</f>
        <v>0</v>
      </c>
      <c r="F47" s="98">
        <f>SUM(F40:F46,F30,F31,F33,F35,F37,F39)</f>
        <v>42568495.96587003</v>
      </c>
      <c r="G47" s="99">
        <f>SUM(G39:G46,G30,G31,G33,G35,G37)</f>
        <v>86768271.421114311</v>
      </c>
      <c r="H47" s="100">
        <f>SUM(H39:H46,H30,H31,H33,H35,H37)</f>
        <v>0</v>
      </c>
      <c r="I47" s="98">
        <f>SUM(I40:I46,I30,I31,I33,I35,I37,I39)</f>
        <v>86768271.421114311</v>
      </c>
    </row>
    <row r="48" spans="1:13" ht="20.149999999999999" hidden="1" customHeight="1" x14ac:dyDescent="0.25">
      <c r="A48" s="101"/>
      <c r="B48" s="102"/>
      <c r="C48" s="102"/>
      <c r="D48" s="102"/>
      <c r="E48" s="102"/>
      <c r="F48" s="103">
        <f>+'[6]2-Tuit &amp; Oth NGF Rev (Detail)'!F60-'[6]2-Tuit &amp; Oth NGF Rev (Detail)'!E60</f>
        <v>42568495.893800735</v>
      </c>
      <c r="G48" s="102"/>
      <c r="H48" s="102"/>
      <c r="I48" s="103">
        <f>+'[6]2-Tuit &amp; Oth NGF Rev (Detail)'!G60-'[6]2-Tuit &amp; Oth NGF Rev (Detail)'!F60</f>
        <v>44199775.831085324</v>
      </c>
    </row>
    <row r="49" spans="1:11" ht="20.149999999999999" hidden="1" customHeight="1" x14ac:dyDescent="0.25">
      <c r="A49" s="101"/>
      <c r="B49" s="102"/>
      <c r="C49" s="102"/>
      <c r="D49" s="102"/>
      <c r="E49" s="102"/>
      <c r="F49" s="104">
        <f>+F47-F48</f>
        <v>7.206929475069046E-2</v>
      </c>
      <c r="G49" s="104"/>
      <c r="H49" s="104"/>
      <c r="I49" s="104">
        <f>+I47-I48</f>
        <v>42568495.590028986</v>
      </c>
      <c r="J49" s="102"/>
    </row>
    <row r="50" spans="1:11" x14ac:dyDescent="0.25">
      <c r="B50" s="63" t="s">
        <v>196</v>
      </c>
      <c r="I50" s="108"/>
    </row>
    <row r="51" spans="1:11" ht="13" x14ac:dyDescent="0.3">
      <c r="B51" s="251" t="s">
        <v>197</v>
      </c>
      <c r="C51" s="251"/>
      <c r="D51" s="251"/>
      <c r="E51" s="251"/>
      <c r="F51" s="251"/>
      <c r="G51" s="251"/>
      <c r="H51" s="251"/>
      <c r="I51" s="251"/>
    </row>
    <row r="52" spans="1:11" ht="13" x14ac:dyDescent="0.3">
      <c r="B52" s="251" t="s">
        <v>198</v>
      </c>
      <c r="C52" s="251"/>
      <c r="D52" s="251"/>
      <c r="E52" s="251"/>
      <c r="F52" s="251"/>
      <c r="G52" s="251"/>
      <c r="H52" s="251"/>
      <c r="I52" s="251"/>
    </row>
    <row r="53" spans="1:11" ht="13" x14ac:dyDescent="0.3">
      <c r="B53" s="185" t="s">
        <v>199</v>
      </c>
      <c r="C53" s="185"/>
      <c r="D53" s="185"/>
      <c r="E53" s="185"/>
      <c r="F53" s="105"/>
      <c r="G53" s="185"/>
      <c r="H53" s="185"/>
      <c r="I53" s="185"/>
    </row>
    <row r="55" spans="1:11" ht="15.5" x14ac:dyDescent="0.35">
      <c r="B55" s="180" t="s">
        <v>200</v>
      </c>
      <c r="H55" s="106" t="s">
        <v>201</v>
      </c>
      <c r="I55" s="107"/>
    </row>
    <row r="56" spans="1:11" ht="15.5" x14ac:dyDescent="0.35">
      <c r="B56" s="107" t="s">
        <v>202</v>
      </c>
      <c r="F56" s="108"/>
      <c r="H56" s="252" t="s">
        <v>203</v>
      </c>
      <c r="I56" s="253"/>
      <c r="J56" s="245" t="s">
        <v>204</v>
      </c>
      <c r="K56" s="245"/>
    </row>
    <row r="57" spans="1:11" ht="15.5" x14ac:dyDescent="0.3">
      <c r="B57" s="107" t="s">
        <v>205</v>
      </c>
      <c r="H57" s="109" t="s">
        <v>133</v>
      </c>
      <c r="I57" s="109" t="s">
        <v>134</v>
      </c>
      <c r="J57" s="110" t="s">
        <v>133</v>
      </c>
      <c r="K57" s="110" t="s">
        <v>134</v>
      </c>
    </row>
    <row r="58" spans="1:11" ht="15.5" x14ac:dyDescent="0.35">
      <c r="B58" s="107"/>
      <c r="H58" s="111">
        <f>'2-Tuit &amp; Oth NGF Rev'!D22-'2-Tuit &amp; Oth NGF Rev'!C22-'3-Academic-Financial'!F47</f>
        <v>-7.206929475069046E-2</v>
      </c>
      <c r="I58" s="111">
        <f>'2-Tuit &amp; Oth NGF Rev'!E22-'2-Tuit &amp; Oth NGF Rev'!D22-'3-Academic-Financial'!I47+F47</f>
        <v>0.37584104388952255</v>
      </c>
      <c r="J58" s="112"/>
      <c r="K58" s="112"/>
    </row>
    <row r="59" spans="1:11" ht="13" x14ac:dyDescent="0.3">
      <c r="B59" s="107"/>
    </row>
    <row r="60" spans="1:11" ht="13" x14ac:dyDescent="0.3">
      <c r="B60" s="107"/>
    </row>
    <row r="63" spans="1:11" x14ac:dyDescent="0.25">
      <c r="H63" s="108"/>
    </row>
    <row r="64" spans="1:11" x14ac:dyDescent="0.25">
      <c r="H64" s="108"/>
    </row>
  </sheetData>
  <sheetProtection insertRows="0" selectLockedCells="1" selectUnlockedCells="1"/>
  <mergeCells count="39">
    <mergeCell ref="A23:K23"/>
    <mergeCell ref="A2:I2"/>
    <mergeCell ref="A4:K5"/>
    <mergeCell ref="A6:A10"/>
    <mergeCell ref="B6:K6"/>
    <mergeCell ref="D7:I7"/>
    <mergeCell ref="B8:B10"/>
    <mergeCell ref="C8:C10"/>
    <mergeCell ref="D8:I8"/>
    <mergeCell ref="J8:J10"/>
    <mergeCell ref="K8:K10"/>
    <mergeCell ref="D9:F9"/>
    <mergeCell ref="G9:I9"/>
    <mergeCell ref="A11:A14"/>
    <mergeCell ref="A16:A17"/>
    <mergeCell ref="C16:C17"/>
    <mergeCell ref="B38:C38"/>
    <mergeCell ref="J24:K24"/>
    <mergeCell ref="A27:K27"/>
    <mergeCell ref="B28:C28"/>
    <mergeCell ref="D28:F28"/>
    <mergeCell ref="G28:I28"/>
    <mergeCell ref="K28:L28"/>
    <mergeCell ref="B29:C29"/>
    <mergeCell ref="B30:C30"/>
    <mergeCell ref="B31:C31"/>
    <mergeCell ref="B32:C32"/>
    <mergeCell ref="B37:C37"/>
    <mergeCell ref="J56:K56"/>
    <mergeCell ref="B39:C39"/>
    <mergeCell ref="B40:C40"/>
    <mergeCell ref="B43:C43"/>
    <mergeCell ref="B44:C44"/>
    <mergeCell ref="B45:C45"/>
    <mergeCell ref="B46:C46"/>
    <mergeCell ref="B47:C47"/>
    <mergeCell ref="B51:I51"/>
    <mergeCell ref="B52:I52"/>
    <mergeCell ref="H56:I56"/>
  </mergeCells>
  <pageMargins left="0.7" right="0.45" top="0.25" bottom="0.5" header="0" footer="0.15"/>
  <pageSetup paperSize="5" scale="56" fitToHeight="0" orientation="landscape" horizontalDpi="1200" verticalDpi="1200" r:id="rId1"/>
  <headerFooter>
    <oddFooter>&amp;L2017 Six-Year Plan - Academic-Financial Plan&amp;C&amp;P of &amp;N&amp;RSCHEV - 5/23/17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80" zoomScaleNormal="80" workbookViewId="0"/>
  </sheetViews>
  <sheetFormatPr defaultColWidth="8.6328125" defaultRowHeight="12.5" x14ac:dyDescent="0.25"/>
  <cols>
    <col min="1" max="1" width="8.6328125" style="31"/>
    <col min="2" max="2" width="83.54296875" style="31" customWidth="1"/>
    <col min="3" max="3" width="6.90625" style="31" customWidth="1"/>
    <col min="4" max="4" width="17.54296875" style="31" customWidth="1"/>
    <col min="5" max="5" width="14.54296875" style="31" customWidth="1"/>
    <col min="6" max="6" width="17.54296875" style="31" customWidth="1"/>
    <col min="7" max="7" width="15.54296875" style="31" customWidth="1"/>
    <col min="8" max="8" width="60.6328125" style="31" customWidth="1"/>
    <col min="9" max="16384" width="8.6328125" style="31"/>
  </cols>
  <sheetData>
    <row r="1" spans="1:8" ht="20.149999999999999" customHeight="1" x14ac:dyDescent="0.25">
      <c r="A1" s="41" t="s">
        <v>206</v>
      </c>
      <c r="B1" s="41"/>
      <c r="C1" s="41"/>
      <c r="D1" s="41"/>
      <c r="E1" s="41"/>
      <c r="F1" s="41"/>
      <c r="G1" s="41"/>
    </row>
    <row r="2" spans="1:8" ht="20.149999999999999" customHeight="1" x14ac:dyDescent="0.25">
      <c r="A2" s="237" t="str">
        <f>'Institution ID'!C3</f>
        <v>George Mason University</v>
      </c>
      <c r="B2" s="237"/>
      <c r="C2" s="237"/>
      <c r="D2" s="237"/>
      <c r="E2" s="237"/>
      <c r="F2" s="237"/>
      <c r="G2" s="237"/>
    </row>
    <row r="3" spans="1:8" s="113" customFormat="1" ht="30" customHeight="1" x14ac:dyDescent="0.35">
      <c r="A3" s="305" t="s">
        <v>207</v>
      </c>
      <c r="B3" s="305"/>
      <c r="C3" s="305"/>
      <c r="D3" s="305"/>
      <c r="E3" s="305"/>
      <c r="F3" s="305"/>
      <c r="G3" s="305"/>
      <c r="H3" s="305"/>
    </row>
    <row r="4" spans="1:8" s="113" customFormat="1" ht="60.65" customHeight="1" thickBot="1" x14ac:dyDescent="0.4">
      <c r="A4" s="306"/>
      <c r="B4" s="306"/>
      <c r="C4" s="306"/>
      <c r="D4" s="306"/>
      <c r="E4" s="306"/>
      <c r="F4" s="306"/>
      <c r="G4" s="306"/>
      <c r="H4" s="306"/>
    </row>
    <row r="5" spans="1:8" s="114" customFormat="1" ht="20.149999999999999" customHeight="1" thickBot="1" x14ac:dyDescent="0.4">
      <c r="A5" s="307" t="s">
        <v>124</v>
      </c>
      <c r="B5" s="310" t="s">
        <v>208</v>
      </c>
      <c r="C5" s="303"/>
      <c r="D5" s="303"/>
      <c r="E5" s="303"/>
      <c r="F5" s="303"/>
      <c r="G5" s="303"/>
      <c r="H5" s="311" t="s">
        <v>209</v>
      </c>
    </row>
    <row r="6" spans="1:8" s="114" customFormat="1" ht="20.149999999999999" customHeight="1" thickBot="1" x14ac:dyDescent="0.4">
      <c r="A6" s="308"/>
      <c r="B6" s="115"/>
      <c r="C6" s="194"/>
      <c r="D6" s="310" t="s">
        <v>126</v>
      </c>
      <c r="E6" s="303"/>
      <c r="F6" s="303"/>
      <c r="G6" s="303"/>
      <c r="H6" s="312"/>
    </row>
    <row r="7" spans="1:8" s="114" customFormat="1" ht="20.149999999999999" customHeight="1" thickBot="1" x14ac:dyDescent="0.4">
      <c r="A7" s="308"/>
      <c r="B7" s="311" t="s">
        <v>210</v>
      </c>
      <c r="C7" s="314" t="s">
        <v>130</v>
      </c>
      <c r="D7" s="303"/>
      <c r="E7" s="303"/>
      <c r="F7" s="303"/>
      <c r="G7" s="303"/>
      <c r="H7" s="312"/>
    </row>
    <row r="8" spans="1:8" s="114" customFormat="1" ht="20.149999999999999" customHeight="1" thickBot="1" x14ac:dyDescent="0.4">
      <c r="A8" s="308"/>
      <c r="B8" s="312"/>
      <c r="C8" s="315"/>
      <c r="D8" s="310" t="s">
        <v>133</v>
      </c>
      <c r="E8" s="303"/>
      <c r="F8" s="302" t="s">
        <v>134</v>
      </c>
      <c r="G8" s="303"/>
      <c r="H8" s="312"/>
    </row>
    <row r="9" spans="1:8" s="114" customFormat="1" ht="42" customHeight="1" thickBot="1" x14ac:dyDescent="0.4">
      <c r="A9" s="309"/>
      <c r="B9" s="313"/>
      <c r="C9" s="316"/>
      <c r="D9" s="116" t="s">
        <v>135</v>
      </c>
      <c r="E9" s="117" t="s">
        <v>211</v>
      </c>
      <c r="F9" s="118" t="s">
        <v>135</v>
      </c>
      <c r="G9" s="117" t="s">
        <v>211</v>
      </c>
      <c r="H9" s="312"/>
    </row>
    <row r="10" spans="1:8" s="114" customFormat="1" ht="59.15" customHeight="1" thickBot="1" x14ac:dyDescent="0.4">
      <c r="A10" s="119">
        <v>1</v>
      </c>
      <c r="B10" s="120" t="s">
        <v>212</v>
      </c>
      <c r="C10" s="121"/>
      <c r="D10" s="122">
        <v>15700000</v>
      </c>
      <c r="E10" s="122">
        <v>7850000</v>
      </c>
      <c r="F10" s="122">
        <v>16500000</v>
      </c>
      <c r="G10" s="122">
        <v>8250000</v>
      </c>
      <c r="H10" s="120" t="s">
        <v>213</v>
      </c>
    </row>
    <row r="11" spans="1:8" s="114" customFormat="1" ht="42" customHeight="1" thickTop="1" thickBot="1" x14ac:dyDescent="0.4">
      <c r="A11" s="119">
        <v>2</v>
      </c>
      <c r="B11" s="120" t="s">
        <v>214</v>
      </c>
      <c r="C11" s="121"/>
      <c r="D11" s="123">
        <v>4350000</v>
      </c>
      <c r="E11" s="123">
        <v>3500000</v>
      </c>
      <c r="F11" s="123">
        <v>4350000</v>
      </c>
      <c r="G11" s="123">
        <v>3500000</v>
      </c>
      <c r="H11" s="120" t="s">
        <v>215</v>
      </c>
    </row>
    <row r="12" spans="1:8" s="114" customFormat="1" ht="42" customHeight="1" thickTop="1" thickBot="1" x14ac:dyDescent="0.4">
      <c r="A12" s="119">
        <v>3</v>
      </c>
      <c r="B12" s="120" t="s">
        <v>216</v>
      </c>
      <c r="C12" s="121"/>
      <c r="D12" s="123">
        <v>15100000</v>
      </c>
      <c r="E12" s="123">
        <v>7550000</v>
      </c>
      <c r="F12" s="123">
        <v>15100000</v>
      </c>
      <c r="G12" s="123">
        <v>7550000</v>
      </c>
      <c r="H12" s="120" t="s">
        <v>217</v>
      </c>
    </row>
    <row r="13" spans="1:8" s="114" customFormat="1" ht="42" customHeight="1" thickTop="1" thickBot="1" x14ac:dyDescent="0.4">
      <c r="A13" s="119">
        <v>4</v>
      </c>
      <c r="B13" s="120" t="s">
        <v>218</v>
      </c>
      <c r="C13" s="121"/>
      <c r="D13" s="123">
        <v>3100000</v>
      </c>
      <c r="E13" s="123">
        <v>1550000</v>
      </c>
      <c r="F13" s="123">
        <v>3100000</v>
      </c>
      <c r="G13" s="123">
        <v>1550000</v>
      </c>
      <c r="H13" s="120" t="s">
        <v>219</v>
      </c>
    </row>
    <row r="14" spans="1:8" s="114" customFormat="1" ht="42" customHeight="1" thickTop="1" thickBot="1" x14ac:dyDescent="0.4">
      <c r="A14" s="119">
        <v>5</v>
      </c>
      <c r="B14" s="120" t="s">
        <v>155</v>
      </c>
      <c r="C14" s="121"/>
      <c r="D14" s="123">
        <v>7500000</v>
      </c>
      <c r="E14" s="123">
        <v>7500000</v>
      </c>
      <c r="F14" s="123">
        <v>7500000</v>
      </c>
      <c r="G14" s="123">
        <v>7500000</v>
      </c>
      <c r="H14" s="120" t="s">
        <v>220</v>
      </c>
    </row>
    <row r="15" spans="1:8" s="114" customFormat="1" ht="42" customHeight="1" thickTop="1" thickBot="1" x14ac:dyDescent="0.4">
      <c r="A15" s="211">
        <v>6</v>
      </c>
      <c r="B15" s="212" t="s">
        <v>158</v>
      </c>
      <c r="C15" s="213"/>
      <c r="D15" s="214">
        <v>9100000</v>
      </c>
      <c r="E15" s="214">
        <v>9100000</v>
      </c>
      <c r="F15" s="214">
        <v>9100000</v>
      </c>
      <c r="G15" s="214">
        <v>9100000</v>
      </c>
      <c r="H15" s="212" t="s">
        <v>261</v>
      </c>
    </row>
    <row r="16" spans="1:8" s="114" customFormat="1" ht="42" customHeight="1" thickTop="1" thickBot="1" x14ac:dyDescent="0.4">
      <c r="A16" s="119">
        <v>7</v>
      </c>
      <c r="B16" s="120" t="s">
        <v>161</v>
      </c>
      <c r="C16" s="121"/>
      <c r="D16" s="123">
        <v>5300000</v>
      </c>
      <c r="E16" s="123">
        <v>2650000</v>
      </c>
      <c r="F16" s="123">
        <v>5300000</v>
      </c>
      <c r="G16" s="123">
        <v>2650000</v>
      </c>
      <c r="H16" s="120" t="s">
        <v>221</v>
      </c>
    </row>
    <row r="17" spans="1:8" s="114" customFormat="1" ht="42" customHeight="1" thickTop="1" thickBot="1" x14ac:dyDescent="0.4">
      <c r="A17" s="119">
        <v>8</v>
      </c>
      <c r="B17" s="120" t="s">
        <v>222</v>
      </c>
      <c r="C17" s="121"/>
      <c r="D17" s="123">
        <v>5000000</v>
      </c>
      <c r="E17" s="123">
        <v>2500000</v>
      </c>
      <c r="F17" s="123">
        <v>5000000</v>
      </c>
      <c r="G17" s="123">
        <v>2500000</v>
      </c>
      <c r="H17" s="120" t="s">
        <v>223</v>
      </c>
    </row>
    <row r="18" spans="1:8" ht="16" thickTop="1" x14ac:dyDescent="0.25">
      <c r="A18" s="73"/>
      <c r="B18" s="73" t="s">
        <v>224</v>
      </c>
      <c r="C18" s="124"/>
      <c r="D18" s="72">
        <f>SUM(D10:D17)</f>
        <v>65150000</v>
      </c>
      <c r="E18" s="72">
        <f>SUM(E10:E17)</f>
        <v>42200000</v>
      </c>
      <c r="F18" s="72">
        <f>SUM(F10:F17)</f>
        <v>65950000</v>
      </c>
      <c r="G18" s="72">
        <f>SUM(G10:G17)</f>
        <v>42600000</v>
      </c>
      <c r="H18" s="73"/>
    </row>
    <row r="19" spans="1:8" x14ac:dyDescent="0.25">
      <c r="B19" s="304"/>
      <c r="C19" s="304"/>
      <c r="D19" s="304"/>
      <c r="E19" s="304"/>
    </row>
    <row r="20" spans="1:8" x14ac:dyDescent="0.25">
      <c r="E20" s="49"/>
      <c r="G20" s="49"/>
    </row>
  </sheetData>
  <mergeCells count="12">
    <mergeCell ref="F8:G8"/>
    <mergeCell ref="B19:E19"/>
    <mergeCell ref="A2:G2"/>
    <mergeCell ref="A3:H4"/>
    <mergeCell ref="A5:A9"/>
    <mergeCell ref="B5:G5"/>
    <mergeCell ref="H5:H9"/>
    <mergeCell ref="D6:G6"/>
    <mergeCell ref="B7:B9"/>
    <mergeCell ref="C7:C9"/>
    <mergeCell ref="D7:G7"/>
    <mergeCell ref="D8:E8"/>
  </mergeCells>
  <pageMargins left="0.7" right="0.45" top="0.25" bottom="0.5" header="0" footer="0.15"/>
  <pageSetup paperSize="5" scale="72"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zoomScale="80" zoomScaleNormal="80" workbookViewId="0"/>
  </sheetViews>
  <sheetFormatPr defaultColWidth="8.6328125" defaultRowHeight="12.5" outlineLevelCol="1" x14ac:dyDescent="0.25"/>
  <cols>
    <col min="1" max="1" width="29.54296875" style="31" customWidth="1"/>
    <col min="2" max="5" width="16.54296875" style="31" customWidth="1"/>
    <col min="6" max="7" width="14.6328125" style="31" customWidth="1"/>
    <col min="8" max="8" width="19.90625" style="31" customWidth="1"/>
    <col min="9" max="9" width="8.6328125" style="31"/>
    <col min="10" max="10" width="13.08984375" style="31" bestFit="1" customWidth="1"/>
    <col min="11" max="11" width="8.6328125" style="31"/>
    <col min="12" max="12" width="14.453125" style="31" bestFit="1" customWidth="1"/>
    <col min="13" max="14" width="11.453125" style="31" hidden="1" customWidth="1" outlineLevel="1"/>
    <col min="15" max="15" width="24.90625" style="31" hidden="1" customWidth="1" outlineLevel="1"/>
    <col min="16" max="16" width="18.453125" style="31" hidden="1" customWidth="1" outlineLevel="1"/>
    <col min="17" max="17" width="18.08984375" style="31" hidden="1" customWidth="1" outlineLevel="1"/>
    <col min="18" max="18" width="21.90625" style="31" hidden="1" customWidth="1" outlineLevel="1"/>
    <col min="19" max="21" width="0" style="31" hidden="1" customWidth="1" outlineLevel="1"/>
    <col min="22" max="22" width="8.6328125" style="31" collapsed="1"/>
    <col min="23" max="16384" width="8.6328125" style="31"/>
  </cols>
  <sheetData>
    <row r="1" spans="1:33" ht="20.149999999999999" customHeight="1" x14ac:dyDescent="0.25">
      <c r="A1" s="41" t="s">
        <v>225</v>
      </c>
      <c r="B1" s="41"/>
      <c r="C1" s="41"/>
      <c r="D1" s="41"/>
      <c r="E1" s="41"/>
    </row>
    <row r="2" spans="1:33" ht="20.149999999999999" customHeight="1" x14ac:dyDescent="0.25">
      <c r="A2" s="221" t="str">
        <f>'Institution ID'!C3</f>
        <v>George Mason University</v>
      </c>
      <c r="B2" s="221"/>
      <c r="C2" s="221"/>
      <c r="D2" s="221"/>
      <c r="E2" s="221"/>
    </row>
    <row r="3" spans="1:33" s="29" customFormat="1" ht="70.5" customHeight="1" x14ac:dyDescent="0.35">
      <c r="A3" s="317" t="s">
        <v>226</v>
      </c>
      <c r="B3" s="318"/>
      <c r="C3" s="318"/>
      <c r="D3" s="318"/>
      <c r="E3" s="318"/>
      <c r="F3" s="318"/>
      <c r="G3" s="318"/>
      <c r="H3" s="318"/>
    </row>
    <row r="4" spans="1:33" s="29" customFormat="1" ht="41.75" customHeight="1" x14ac:dyDescent="0.35">
      <c r="A4" s="317" t="s">
        <v>227</v>
      </c>
      <c r="B4" s="318"/>
      <c r="C4" s="318"/>
      <c r="D4" s="318"/>
      <c r="E4" s="318"/>
      <c r="F4" s="318"/>
      <c r="G4" s="318"/>
      <c r="H4" s="318"/>
    </row>
    <row r="5" spans="1:33" s="113" customFormat="1" ht="38.15" customHeight="1" x14ac:dyDescent="0.35">
      <c r="A5" s="319" t="s">
        <v>228</v>
      </c>
      <c r="B5" s="320"/>
      <c r="C5" s="320"/>
      <c r="D5" s="320"/>
      <c r="E5" s="320"/>
      <c r="F5" s="320"/>
      <c r="G5" s="320"/>
      <c r="H5" s="320"/>
    </row>
    <row r="6" spans="1:33" s="113" customFormat="1" ht="20.149999999999999" customHeight="1" x14ac:dyDescent="0.4">
      <c r="A6" s="321" t="s">
        <v>229</v>
      </c>
      <c r="B6" s="322"/>
      <c r="C6" s="322"/>
      <c r="D6" s="322"/>
      <c r="E6" s="322"/>
      <c r="F6" s="322"/>
      <c r="G6" s="187"/>
      <c r="H6" s="187"/>
      <c r="M6" s="125"/>
      <c r="N6" s="125"/>
      <c r="O6" s="125"/>
      <c r="P6" s="125"/>
      <c r="Q6" s="125"/>
      <c r="R6" s="125"/>
      <c r="S6" s="125"/>
      <c r="T6" s="125"/>
      <c r="U6" s="125"/>
      <c r="V6" s="125"/>
      <c r="W6" s="125"/>
      <c r="X6" s="125"/>
      <c r="Y6" s="125"/>
      <c r="Z6" s="125"/>
      <c r="AA6" s="125"/>
      <c r="AB6" s="125"/>
      <c r="AC6" s="125"/>
      <c r="AD6" s="125"/>
      <c r="AE6" s="125"/>
      <c r="AF6" s="125"/>
      <c r="AG6" s="125"/>
    </row>
    <row r="7" spans="1:33" s="113" customFormat="1" ht="15" customHeight="1" x14ac:dyDescent="0.35">
      <c r="A7" s="331" t="s">
        <v>230</v>
      </c>
      <c r="B7" s="331"/>
      <c r="C7" s="331"/>
      <c r="D7" s="331"/>
      <c r="E7" s="331"/>
      <c r="F7" s="331"/>
      <c r="G7" s="331"/>
      <c r="H7" s="331"/>
      <c r="M7" s="126" t="s">
        <v>231</v>
      </c>
      <c r="N7" s="125"/>
      <c r="O7" s="125"/>
      <c r="P7" s="125"/>
      <c r="Q7" s="125"/>
      <c r="R7" s="125"/>
      <c r="S7" s="125"/>
      <c r="T7" s="125"/>
      <c r="U7" s="125"/>
      <c r="V7" s="125"/>
      <c r="W7" s="125"/>
      <c r="X7" s="125"/>
      <c r="Y7" s="125"/>
      <c r="Z7" s="125"/>
      <c r="AA7" s="125"/>
      <c r="AB7" s="125"/>
      <c r="AC7" s="125"/>
      <c r="AD7" s="125"/>
      <c r="AE7" s="125"/>
      <c r="AF7" s="125"/>
      <c r="AG7" s="125"/>
    </row>
    <row r="8" spans="1:33" s="113" customFormat="1" ht="18" customHeight="1" x14ac:dyDescent="0.35">
      <c r="A8" s="338" t="s">
        <v>232</v>
      </c>
      <c r="B8" s="323" t="s">
        <v>115</v>
      </c>
      <c r="C8" s="323" t="s">
        <v>233</v>
      </c>
      <c r="D8" s="340" t="s">
        <v>234</v>
      </c>
      <c r="E8" s="323" t="s">
        <v>235</v>
      </c>
      <c r="F8" s="323" t="s">
        <v>236</v>
      </c>
      <c r="G8" s="327" t="s">
        <v>237</v>
      </c>
      <c r="H8" s="324" t="s">
        <v>238</v>
      </c>
      <c r="M8" s="126" t="s">
        <v>239</v>
      </c>
      <c r="N8" s="126"/>
      <c r="O8" s="126"/>
      <c r="P8" s="126"/>
      <c r="Q8" s="126"/>
      <c r="R8" s="126"/>
      <c r="S8" s="126"/>
      <c r="T8" s="126"/>
      <c r="U8" s="125"/>
      <c r="V8" s="125"/>
      <c r="W8" s="125"/>
      <c r="X8" s="125"/>
      <c r="Y8" s="125"/>
      <c r="Z8" s="125"/>
      <c r="AA8" s="125"/>
      <c r="AB8" s="125"/>
      <c r="AC8" s="125"/>
      <c r="AD8" s="125"/>
      <c r="AE8" s="125"/>
      <c r="AF8" s="125"/>
      <c r="AG8" s="125"/>
    </row>
    <row r="9" spans="1:33" s="113" customFormat="1" ht="18.75" customHeight="1" thickBot="1" x14ac:dyDescent="0.4">
      <c r="A9" s="338"/>
      <c r="B9" s="324"/>
      <c r="C9" s="324"/>
      <c r="D9" s="340"/>
      <c r="E9" s="324"/>
      <c r="F9" s="324"/>
      <c r="G9" s="328"/>
      <c r="H9" s="324"/>
      <c r="M9" s="126" t="s">
        <v>240</v>
      </c>
      <c r="N9" s="126"/>
      <c r="O9" s="126"/>
      <c r="P9" s="126"/>
      <c r="Q9" s="126"/>
      <c r="R9" s="126"/>
      <c r="S9" s="126"/>
      <c r="T9" s="126"/>
      <c r="U9" s="125"/>
      <c r="V9" s="125"/>
      <c r="W9" s="125"/>
      <c r="X9" s="125"/>
      <c r="Y9" s="125"/>
      <c r="Z9" s="125"/>
      <c r="AA9" s="125"/>
      <c r="AB9" s="125"/>
      <c r="AC9" s="125"/>
      <c r="AD9" s="125"/>
      <c r="AE9" s="125"/>
      <c r="AF9" s="125"/>
      <c r="AG9" s="125"/>
    </row>
    <row r="10" spans="1:33" s="113" customFormat="1" ht="25.5" customHeight="1" x14ac:dyDescent="0.35">
      <c r="A10" s="338"/>
      <c r="B10" s="325"/>
      <c r="C10" s="325"/>
      <c r="D10" s="340"/>
      <c r="E10" s="325"/>
      <c r="F10" s="325"/>
      <c r="G10" s="329"/>
      <c r="H10" s="325"/>
      <c r="I10" s="332" t="s">
        <v>241</v>
      </c>
      <c r="J10" s="333"/>
      <c r="M10" s="126" t="s">
        <v>242</v>
      </c>
      <c r="N10" s="126"/>
      <c r="O10" s="126"/>
      <c r="P10" s="126"/>
      <c r="Q10" s="126"/>
      <c r="R10" s="126"/>
      <c r="S10" s="126"/>
      <c r="T10" s="126"/>
      <c r="U10" s="125"/>
      <c r="V10" s="125"/>
      <c r="W10" s="125"/>
      <c r="X10" s="125"/>
      <c r="Y10" s="125"/>
      <c r="Z10" s="125"/>
      <c r="AA10" s="125"/>
      <c r="AB10" s="125"/>
      <c r="AC10" s="125"/>
      <c r="AD10" s="125"/>
      <c r="AE10" s="125"/>
      <c r="AF10" s="125"/>
      <c r="AG10" s="125"/>
    </row>
    <row r="11" spans="1:33" s="113" customFormat="1" ht="16.399999999999999" customHeight="1" thickBot="1" x14ac:dyDescent="0.4">
      <c r="A11" s="339"/>
      <c r="B11" s="326"/>
      <c r="C11" s="326"/>
      <c r="D11" s="341"/>
      <c r="E11" s="326"/>
      <c r="F11" s="326"/>
      <c r="G11" s="330"/>
      <c r="H11" s="326"/>
      <c r="I11" s="334" t="s">
        <v>243</v>
      </c>
      <c r="J11" s="335"/>
    </row>
    <row r="12" spans="1:33" s="113" customFormat="1" ht="16.399999999999999" customHeight="1" x14ac:dyDescent="0.35">
      <c r="A12" s="127" t="s">
        <v>93</v>
      </c>
      <c r="B12" s="128">
        <v>203045313.79599264</v>
      </c>
      <c r="C12" s="129">
        <v>2255360</v>
      </c>
      <c r="D12" s="130">
        <f t="shared" ref="D12:D18" si="0">IF(C12=0,"%",C12/B12)</f>
        <v>1.1107668322087188E-2</v>
      </c>
      <c r="E12" s="131">
        <f>+C12</f>
        <v>2255360</v>
      </c>
      <c r="F12" s="131">
        <v>0</v>
      </c>
      <c r="G12" s="132">
        <v>3199958.2040073494</v>
      </c>
      <c r="H12" s="133">
        <f t="shared" ref="H12:H17" si="1">B12+F12+G12</f>
        <v>206245272</v>
      </c>
      <c r="I12" s="134">
        <f>(C12+C14+C16)-(E12+E14+E16)</f>
        <v>0</v>
      </c>
      <c r="J12" s="135" t="str">
        <f>IF(I12&gt;0,"WARNING: IS subsidizing OS","Compliant")</f>
        <v>Compliant</v>
      </c>
      <c r="M12" s="126" t="s">
        <v>244</v>
      </c>
    </row>
    <row r="13" spans="1:33" s="113" customFormat="1" ht="15" customHeight="1" x14ac:dyDescent="0.35">
      <c r="A13" s="136" t="s">
        <v>94</v>
      </c>
      <c r="B13" s="137">
        <v>128424027.2</v>
      </c>
      <c r="C13" s="131">
        <v>11840640</v>
      </c>
      <c r="D13" s="130">
        <f t="shared" si="0"/>
        <v>9.2199569334172074E-2</v>
      </c>
      <c r="E13" s="131">
        <f>+C13</f>
        <v>11840640</v>
      </c>
      <c r="F13" s="131">
        <v>0</v>
      </c>
      <c r="G13" s="132">
        <v>380860.9</v>
      </c>
      <c r="H13" s="138">
        <f t="shared" si="1"/>
        <v>128804888.10000001</v>
      </c>
    </row>
    <row r="14" spans="1:33" s="113" customFormat="1" ht="15" customHeight="1" x14ac:dyDescent="0.35">
      <c r="A14" s="136" t="s">
        <v>95</v>
      </c>
      <c r="B14" s="137">
        <v>43992628.246641085</v>
      </c>
      <c r="C14" s="131">
        <v>0</v>
      </c>
      <c r="D14" s="130" t="str">
        <f t="shared" si="0"/>
        <v>%</v>
      </c>
      <c r="E14" s="131">
        <v>0</v>
      </c>
      <c r="F14" s="131">
        <v>2009772.3134979997</v>
      </c>
      <c r="G14" s="132">
        <v>1467464.6398609024</v>
      </c>
      <c r="H14" s="138">
        <f t="shared" si="1"/>
        <v>47469865.199999988</v>
      </c>
      <c r="M14" s="113" t="s">
        <v>245</v>
      </c>
    </row>
    <row r="15" spans="1:33" s="113" customFormat="1" ht="15" customHeight="1" x14ac:dyDescent="0.35">
      <c r="A15" s="136" t="s">
        <v>98</v>
      </c>
      <c r="B15" s="137">
        <v>64554471.736022212</v>
      </c>
      <c r="C15" s="131">
        <v>0</v>
      </c>
      <c r="D15" s="130" t="str">
        <f t="shared" si="0"/>
        <v>%</v>
      </c>
      <c r="E15" s="131">
        <f>0</f>
        <v>0</v>
      </c>
      <c r="F15" s="131">
        <v>8147961.6410159525</v>
      </c>
      <c r="G15" s="132">
        <v>211962.82296182544</v>
      </c>
      <c r="H15" s="138">
        <f t="shared" si="1"/>
        <v>72914396.199999988</v>
      </c>
      <c r="M15" s="113" t="s">
        <v>246</v>
      </c>
    </row>
    <row r="16" spans="1:33" s="113" customFormat="1" ht="15" customHeight="1" x14ac:dyDescent="0.35">
      <c r="A16" s="136" t="s">
        <v>247</v>
      </c>
      <c r="B16" s="137">
        <v>2941925.3440979999</v>
      </c>
      <c r="C16" s="131">
        <v>0</v>
      </c>
      <c r="D16" s="130" t="str">
        <f t="shared" si="0"/>
        <v>%</v>
      </c>
      <c r="E16" s="131">
        <v>0</v>
      </c>
      <c r="F16" s="131">
        <v>989887.8559020001</v>
      </c>
      <c r="G16" s="132">
        <v>0</v>
      </c>
      <c r="H16" s="138">
        <f t="shared" si="1"/>
        <v>3931813.2</v>
      </c>
    </row>
    <row r="17" spans="1:17" s="113" customFormat="1" ht="15" customHeight="1" thickBot="1" x14ac:dyDescent="0.4">
      <c r="A17" s="139" t="s">
        <v>248</v>
      </c>
      <c r="B17" s="137">
        <v>7060812.0815725429</v>
      </c>
      <c r="C17" s="131">
        <v>0</v>
      </c>
      <c r="D17" s="140" t="str">
        <f t="shared" si="0"/>
        <v>%</v>
      </c>
      <c r="E17" s="131">
        <f>0</f>
        <v>0</v>
      </c>
      <c r="F17" s="131">
        <v>3660678.4184274571</v>
      </c>
      <c r="G17" s="132">
        <v>0</v>
      </c>
      <c r="H17" s="141">
        <f t="shared" si="1"/>
        <v>10721490.5</v>
      </c>
    </row>
    <row r="18" spans="1:17" s="113" customFormat="1" ht="15" customHeight="1" thickBot="1" x14ac:dyDescent="0.4">
      <c r="A18" s="142" t="s">
        <v>249</v>
      </c>
      <c r="B18" s="143">
        <f>SUM(B12:B17)</f>
        <v>450019178.4043265</v>
      </c>
      <c r="C18" s="143">
        <f>SUM(C12:C17)</f>
        <v>14096000</v>
      </c>
      <c r="D18" s="144">
        <f t="shared" si="0"/>
        <v>3.132310949498076E-2</v>
      </c>
      <c r="E18" s="143">
        <f>SUM(E12:E17)</f>
        <v>14096000</v>
      </c>
      <c r="F18" s="143">
        <f>SUM(F12:F17)</f>
        <v>14808300.22884341</v>
      </c>
      <c r="G18" s="143">
        <f>SUM(G12:G17)</f>
        <v>5260246.5668300781</v>
      </c>
      <c r="H18" s="145">
        <f>SUM(H12:H17)</f>
        <v>470087725.19999999</v>
      </c>
      <c r="M18" s="146"/>
    </row>
    <row r="19" spans="1:17" s="113" customFormat="1" ht="15" customHeight="1" x14ac:dyDescent="0.35">
      <c r="A19" s="336"/>
      <c r="B19" s="336"/>
      <c r="C19" s="336"/>
      <c r="D19" s="336"/>
      <c r="E19" s="336"/>
      <c r="F19" s="147"/>
      <c r="G19" s="147"/>
      <c r="H19" s="147"/>
    </row>
    <row r="20" spans="1:17" s="113" customFormat="1" ht="15" customHeight="1" x14ac:dyDescent="0.35">
      <c r="A20" s="331" t="s">
        <v>250</v>
      </c>
      <c r="B20" s="331"/>
      <c r="C20" s="331"/>
      <c r="D20" s="331"/>
      <c r="E20" s="331"/>
      <c r="F20" s="331"/>
      <c r="G20" s="331"/>
      <c r="H20" s="331"/>
      <c r="M20" s="113" t="s">
        <v>251</v>
      </c>
      <c r="N20" s="113" t="s">
        <v>252</v>
      </c>
      <c r="O20" s="113" t="s">
        <v>253</v>
      </c>
      <c r="P20" s="113" t="s">
        <v>254</v>
      </c>
    </row>
    <row r="21" spans="1:17" ht="15" customHeight="1" x14ac:dyDescent="0.25">
      <c r="A21" s="338" t="s">
        <v>232</v>
      </c>
      <c r="B21" s="323" t="s">
        <v>115</v>
      </c>
      <c r="C21" s="323" t="s">
        <v>233</v>
      </c>
      <c r="D21" s="340" t="s">
        <v>234</v>
      </c>
      <c r="E21" s="323" t="s">
        <v>235</v>
      </c>
      <c r="F21" s="323" t="s">
        <v>236</v>
      </c>
      <c r="G21" s="323" t="s">
        <v>237</v>
      </c>
      <c r="H21" s="324" t="s">
        <v>238</v>
      </c>
      <c r="M21" s="148">
        <v>-20320435.614069309</v>
      </c>
      <c r="N21" s="148">
        <v>-23180301.58993629</v>
      </c>
      <c r="O21" s="148">
        <v>-26579015.143560059</v>
      </c>
      <c r="P21" s="148">
        <v>-30621333.781938203</v>
      </c>
    </row>
    <row r="22" spans="1:17" s="113" customFormat="1" ht="15" customHeight="1" thickBot="1" x14ac:dyDescent="0.4">
      <c r="A22" s="338"/>
      <c r="B22" s="324"/>
      <c r="C22" s="324"/>
      <c r="D22" s="340"/>
      <c r="E22" s="324"/>
      <c r="F22" s="324"/>
      <c r="G22" s="324"/>
      <c r="H22" s="324"/>
    </row>
    <row r="23" spans="1:17" s="113" customFormat="1" ht="16.399999999999999" customHeight="1" x14ac:dyDescent="0.35">
      <c r="A23" s="338"/>
      <c r="B23" s="325"/>
      <c r="C23" s="325"/>
      <c r="D23" s="340"/>
      <c r="E23" s="325"/>
      <c r="F23" s="325"/>
      <c r="G23" s="325"/>
      <c r="H23" s="325"/>
      <c r="I23" s="342" t="s">
        <v>241</v>
      </c>
      <c r="J23" s="333"/>
    </row>
    <row r="24" spans="1:17" s="113" customFormat="1" ht="16.399999999999999" customHeight="1" thickBot="1" x14ac:dyDescent="0.4">
      <c r="A24" s="339"/>
      <c r="B24" s="326"/>
      <c r="C24" s="326"/>
      <c r="D24" s="341"/>
      <c r="E24" s="326"/>
      <c r="F24" s="326"/>
      <c r="G24" s="326"/>
      <c r="H24" s="326"/>
      <c r="I24" s="343" t="s">
        <v>243</v>
      </c>
      <c r="J24" s="335"/>
    </row>
    <row r="25" spans="1:17" s="113" customFormat="1" ht="16.399999999999999" customHeight="1" x14ac:dyDescent="0.35">
      <c r="A25" s="127" t="s">
        <v>93</v>
      </c>
      <c r="B25" s="128">
        <f>+'2-Tuit &amp; Oth NGF Rev'!C7</f>
        <v>206882395.77338636</v>
      </c>
      <c r="C25" s="129">
        <v>10348000</v>
      </c>
      <c r="D25" s="130">
        <f t="shared" ref="D25:D31" si="2">IF(C25=0,"%",C25/B25)</f>
        <v>5.0018755638033756E-2</v>
      </c>
      <c r="E25" s="131">
        <f>+C25</f>
        <v>10348000</v>
      </c>
      <c r="F25" s="131">
        <v>0</v>
      </c>
      <c r="G25" s="131">
        <v>3524213.0659970427</v>
      </c>
      <c r="H25" s="133">
        <f t="shared" ref="H25:H30" si="3">B25+F25+G25</f>
        <v>210406608.83938339</v>
      </c>
      <c r="I25" s="134">
        <f>(C25+C27+C29)-(E25+E27+E29)</f>
        <v>0</v>
      </c>
      <c r="J25" s="135" t="str">
        <f>IF(I25&gt;0,"WARNING: IS subsidizing OS","Compliant")</f>
        <v>Compliant</v>
      </c>
      <c r="L25" s="147"/>
      <c r="M25" s="147">
        <v>7036640</v>
      </c>
    </row>
    <row r="26" spans="1:17" s="113" customFormat="1" ht="16.399999999999999" customHeight="1" x14ac:dyDescent="0.35">
      <c r="A26" s="136" t="s">
        <v>94</v>
      </c>
      <c r="B26" s="137">
        <f>+'2-Tuit &amp; Oth NGF Rev'!C8</f>
        <v>149801676.43859494</v>
      </c>
      <c r="C26" s="131">
        <v>10348000</v>
      </c>
      <c r="D26" s="130">
        <f t="shared" si="2"/>
        <v>6.9077998631355358E-2</v>
      </c>
      <c r="E26" s="131">
        <f>+C26</f>
        <v>10348000</v>
      </c>
      <c r="F26" s="131">
        <v>0</v>
      </c>
      <c r="G26" s="131">
        <v>399157.13059957651</v>
      </c>
      <c r="H26" s="138">
        <f t="shared" si="3"/>
        <v>150200833.56919453</v>
      </c>
      <c r="L26" s="147"/>
      <c r="M26" s="147">
        <v>-7036640</v>
      </c>
    </row>
    <row r="27" spans="1:17" s="113" customFormat="1" ht="15" customHeight="1" x14ac:dyDescent="0.35">
      <c r="A27" s="136" t="s">
        <v>95</v>
      </c>
      <c r="B27" s="137">
        <f>+'2-Tuit &amp; Oth NGF Rev'!C9</f>
        <v>42168368.005889118</v>
      </c>
      <c r="C27" s="131">
        <v>0</v>
      </c>
      <c r="D27" s="130" t="str">
        <f t="shared" si="2"/>
        <v>%</v>
      </c>
      <c r="E27" s="131">
        <f>0</f>
        <v>0</v>
      </c>
      <c r="F27" s="131">
        <v>2049967.7597679598</v>
      </c>
      <c r="G27" s="131">
        <v>1580633.0067311763</v>
      </c>
      <c r="H27" s="138">
        <f t="shared" si="3"/>
        <v>45798968.77238825</v>
      </c>
    </row>
    <row r="28" spans="1:17" s="113" customFormat="1" ht="15" customHeight="1" x14ac:dyDescent="0.35">
      <c r="A28" s="136" t="s">
        <v>98</v>
      </c>
      <c r="B28" s="137">
        <f>+'2-Tuit &amp; Oth NGF Rev'!C10</f>
        <v>73036583.576266915</v>
      </c>
      <c r="C28" s="131">
        <v>0</v>
      </c>
      <c r="D28" s="130" t="str">
        <f t="shared" si="2"/>
        <v>%</v>
      </c>
      <c r="E28" s="131">
        <f>0</f>
        <v>0</v>
      </c>
      <c r="F28" s="131">
        <v>9719663.9074941669</v>
      </c>
      <c r="G28" s="131">
        <v>225182.20134528319</v>
      </c>
      <c r="H28" s="138">
        <f t="shared" si="3"/>
        <v>82981429.685106367</v>
      </c>
    </row>
    <row r="29" spans="1:17" s="113" customFormat="1" ht="15" customHeight="1" x14ac:dyDescent="0.35">
      <c r="A29" s="136" t="s">
        <v>247</v>
      </c>
      <c r="B29" s="137">
        <f>+'2-Tuit &amp; Oth NGF Rev'!C11</f>
        <v>5223916.5869799601</v>
      </c>
      <c r="C29" s="131">
        <v>0</v>
      </c>
      <c r="D29" s="130" t="str">
        <f t="shared" si="2"/>
        <v>%</v>
      </c>
      <c r="E29" s="131">
        <f>0</f>
        <v>0</v>
      </c>
      <c r="F29" s="131">
        <v>1009685.61302004</v>
      </c>
      <c r="G29" s="131">
        <v>0</v>
      </c>
      <c r="H29" s="138">
        <f t="shared" si="3"/>
        <v>6233602.2000000002</v>
      </c>
    </row>
    <row r="30" spans="1:17" s="113" customFormat="1" ht="15" customHeight="1" thickBot="1" x14ac:dyDescent="0.4">
      <c r="A30" s="139" t="s">
        <v>248</v>
      </c>
      <c r="B30" s="137">
        <f>+'2-Tuit &amp; Oth NGF Rev'!C12</f>
        <v>6541191.3078186093</v>
      </c>
      <c r="C30" s="131">
        <v>0</v>
      </c>
      <c r="D30" s="140" t="str">
        <f t="shared" si="2"/>
        <v>%</v>
      </c>
      <c r="E30" s="131">
        <f>0</f>
        <v>0</v>
      </c>
      <c r="F30" s="131">
        <v>4366805.5236567995</v>
      </c>
      <c r="G30" s="131">
        <v>0</v>
      </c>
      <c r="H30" s="141">
        <f t="shared" si="3"/>
        <v>10907996.831475409</v>
      </c>
    </row>
    <row r="31" spans="1:17" s="113" customFormat="1" ht="15" customHeight="1" thickBot="1" x14ac:dyDescent="0.4">
      <c r="A31" s="142" t="s">
        <v>249</v>
      </c>
      <c r="B31" s="149">
        <f>SUM(B25:B30)</f>
        <v>483654131.68893594</v>
      </c>
      <c r="C31" s="149">
        <f t="shared" ref="C31:H31" si="4">SUM(C25:C30)</f>
        <v>20696000</v>
      </c>
      <c r="D31" s="144">
        <f t="shared" si="2"/>
        <v>4.2790909131136534E-2</v>
      </c>
      <c r="E31" s="149">
        <f t="shared" si="4"/>
        <v>20696000</v>
      </c>
      <c r="F31" s="143">
        <f t="shared" si="4"/>
        <v>17146122.803938966</v>
      </c>
      <c r="G31" s="143">
        <f t="shared" si="4"/>
        <v>5729185.404673079</v>
      </c>
      <c r="H31" s="145">
        <f t="shared" si="4"/>
        <v>506529439.89754796</v>
      </c>
      <c r="L31" s="150"/>
      <c r="M31" s="146"/>
      <c r="N31" s="147"/>
      <c r="O31" s="150"/>
      <c r="P31" s="147">
        <v>7200000</v>
      </c>
      <c r="Q31" s="147">
        <v>7200000</v>
      </c>
    </row>
    <row r="32" spans="1:17" s="113" customFormat="1" ht="15" customHeight="1" x14ac:dyDescent="0.35">
      <c r="A32" s="337"/>
      <c r="B32" s="337"/>
      <c r="C32" s="337"/>
      <c r="D32" s="337"/>
      <c r="E32" s="337"/>
      <c r="F32" s="147"/>
      <c r="G32" s="147"/>
      <c r="H32" s="147"/>
      <c r="J32" s="147"/>
      <c r="P32" s="151">
        <v>0.9</v>
      </c>
      <c r="Q32" s="151">
        <v>0.1</v>
      </c>
    </row>
    <row r="33" spans="1:18" s="113" customFormat="1" ht="15" customHeight="1" thickBot="1" x14ac:dyDescent="0.4">
      <c r="A33" s="331" t="s">
        <v>255</v>
      </c>
      <c r="B33" s="331"/>
      <c r="C33" s="331"/>
      <c r="D33" s="331"/>
      <c r="E33" s="331"/>
      <c r="F33" s="331"/>
      <c r="G33" s="331"/>
      <c r="H33" s="331"/>
      <c r="P33" s="147">
        <f>+P31*P32</f>
        <v>6480000</v>
      </c>
      <c r="Q33" s="147">
        <f>+Q31*Q32</f>
        <v>720000</v>
      </c>
    </row>
    <row r="34" spans="1:18" ht="15" customHeight="1" x14ac:dyDescent="0.25">
      <c r="A34" s="338" t="s">
        <v>232</v>
      </c>
      <c r="B34" s="323" t="s">
        <v>115</v>
      </c>
      <c r="C34" s="323" t="s">
        <v>233</v>
      </c>
      <c r="D34" s="340" t="s">
        <v>234</v>
      </c>
      <c r="E34" s="323" t="s">
        <v>235</v>
      </c>
      <c r="F34" s="323" t="s">
        <v>236</v>
      </c>
      <c r="G34" s="323" t="s">
        <v>237</v>
      </c>
      <c r="H34" s="324" t="s">
        <v>238</v>
      </c>
      <c r="P34" s="344" t="s">
        <v>233</v>
      </c>
      <c r="Q34" s="345" t="s">
        <v>236</v>
      </c>
      <c r="R34" s="345" t="s">
        <v>237</v>
      </c>
    </row>
    <row r="35" spans="1:18" ht="12.65" customHeight="1" thickBot="1" x14ac:dyDescent="0.3">
      <c r="A35" s="338"/>
      <c r="B35" s="324"/>
      <c r="C35" s="324"/>
      <c r="D35" s="340"/>
      <c r="E35" s="324"/>
      <c r="F35" s="324"/>
      <c r="G35" s="324"/>
      <c r="H35" s="324"/>
      <c r="I35" s="113"/>
      <c r="P35" s="340"/>
      <c r="Q35" s="324"/>
      <c r="R35" s="324"/>
    </row>
    <row r="36" spans="1:18" s="113" customFormat="1" ht="15" customHeight="1" x14ac:dyDescent="0.35">
      <c r="A36" s="338"/>
      <c r="B36" s="325"/>
      <c r="C36" s="325"/>
      <c r="D36" s="340"/>
      <c r="E36" s="325"/>
      <c r="F36" s="325"/>
      <c r="G36" s="325"/>
      <c r="H36" s="325"/>
      <c r="I36" s="342" t="s">
        <v>241</v>
      </c>
      <c r="J36" s="333"/>
      <c r="M36" s="146"/>
      <c r="P36" s="340"/>
      <c r="Q36" s="325"/>
      <c r="R36" s="325"/>
    </row>
    <row r="37" spans="1:18" s="113" customFormat="1" ht="16.399999999999999" customHeight="1" thickBot="1" x14ac:dyDescent="0.4">
      <c r="A37" s="339"/>
      <c r="B37" s="326"/>
      <c r="C37" s="326"/>
      <c r="D37" s="341"/>
      <c r="E37" s="326"/>
      <c r="F37" s="326"/>
      <c r="G37" s="326"/>
      <c r="H37" s="326"/>
      <c r="I37" s="343" t="s">
        <v>243</v>
      </c>
      <c r="J37" s="335"/>
      <c r="P37" s="341"/>
      <c r="Q37" s="326"/>
      <c r="R37" s="326"/>
    </row>
    <row r="38" spans="1:18" s="113" customFormat="1" ht="16.399999999999999" customHeight="1" x14ac:dyDescent="0.35">
      <c r="A38" s="127" t="s">
        <v>93</v>
      </c>
      <c r="B38" s="128">
        <f>+'2-Tuit &amp; Oth NGF Rev'!D7</f>
        <v>218942778.37625358</v>
      </c>
      <c r="C38" s="129">
        <v>12988000</v>
      </c>
      <c r="D38" s="130">
        <f t="shared" ref="D38:D44" si="5">IF(C38=0,"%",C38/B38)</f>
        <v>5.9321435930990596E-2</v>
      </c>
      <c r="E38" s="131">
        <f>+C38</f>
        <v>12988000</v>
      </c>
      <c r="F38" s="131">
        <v>0</v>
      </c>
      <c r="G38" s="131">
        <v>3635196.7465160689</v>
      </c>
      <c r="H38" s="133">
        <f t="shared" ref="H38:H43" si="6">B38+F38+G38</f>
        <v>222577975.12276965</v>
      </c>
      <c r="I38" s="134">
        <f>(C38+C40+C42)-(E38+E40+E42)</f>
        <v>0</v>
      </c>
      <c r="J38" s="135" t="str">
        <f>IF(I38&gt;0,"WARNING: IS subsidizing OS","Compliant")</f>
        <v>Compliant</v>
      </c>
      <c r="L38" s="147"/>
      <c r="M38" s="147"/>
      <c r="O38" s="113" t="s">
        <v>93</v>
      </c>
      <c r="P38" s="147"/>
      <c r="Q38" s="131">
        <f>+$Q$33*Q45</f>
        <v>0</v>
      </c>
      <c r="R38" s="131">
        <f>+$Q$33*R45</f>
        <v>110983.68051902608</v>
      </c>
    </row>
    <row r="39" spans="1:18" s="113" customFormat="1" ht="16.399999999999999" customHeight="1" x14ac:dyDescent="0.35">
      <c r="A39" s="136" t="s">
        <v>94</v>
      </c>
      <c r="B39" s="152">
        <f>+'2-Tuit &amp; Oth NGF Rev'!D8</f>
        <v>163354443.08643603</v>
      </c>
      <c r="C39" s="129">
        <v>12988000</v>
      </c>
      <c r="D39" s="130">
        <f t="shared" si="5"/>
        <v>7.9508091451957849E-2</v>
      </c>
      <c r="E39" s="131">
        <f>+C39</f>
        <v>12988000</v>
      </c>
      <c r="F39" s="131">
        <v>0</v>
      </c>
      <c r="G39" s="131">
        <v>411343.52119915304</v>
      </c>
      <c r="H39" s="138">
        <f t="shared" si="6"/>
        <v>163765786.6076352</v>
      </c>
      <c r="L39" s="147"/>
      <c r="M39" s="147"/>
      <c r="O39" s="113" t="s">
        <v>94</v>
      </c>
      <c r="P39" s="147"/>
      <c r="Q39" s="131">
        <f t="shared" ref="Q39:R43" si="7">+$Q$33*Q46</f>
        <v>0</v>
      </c>
      <c r="R39" s="131">
        <f t="shared" si="7"/>
        <v>12186.39059957652</v>
      </c>
    </row>
    <row r="40" spans="1:18" s="113" customFormat="1" ht="16.399999999999999" customHeight="1" x14ac:dyDescent="0.35">
      <c r="A40" s="136" t="s">
        <v>95</v>
      </c>
      <c r="B40" s="152">
        <f>+'2-Tuit &amp; Oth NGF Rev'!D9</f>
        <v>45590472.160994023</v>
      </c>
      <c r="C40" s="131">
        <v>0</v>
      </c>
      <c r="D40" s="130" t="str">
        <f t="shared" si="5"/>
        <v>%</v>
      </c>
      <c r="E40" s="131">
        <f>0</f>
        <v>0</v>
      </c>
      <c r="F40" s="131">
        <v>2114524.8573848782</v>
      </c>
      <c r="G40" s="131">
        <v>1630409.9258197078</v>
      </c>
      <c r="H40" s="138">
        <f t="shared" si="6"/>
        <v>49335406.944198608</v>
      </c>
      <c r="L40" s="147"/>
      <c r="O40" s="113" t="s">
        <v>95</v>
      </c>
      <c r="P40" s="147"/>
      <c r="Q40" s="131">
        <f t="shared" si="7"/>
        <v>64557.097616918545</v>
      </c>
      <c r="R40" s="131">
        <f t="shared" si="7"/>
        <v>49776.919088531547</v>
      </c>
    </row>
    <row r="41" spans="1:18" s="113" customFormat="1" ht="15" customHeight="1" x14ac:dyDescent="0.35">
      <c r="A41" s="136" t="s">
        <v>98</v>
      </c>
      <c r="B41" s="152">
        <f>+'2-Tuit &amp; Oth NGF Rev'!D10</f>
        <v>85836739.184901401</v>
      </c>
      <c r="C41" s="131">
        <v>0</v>
      </c>
      <c r="D41" s="130" t="str">
        <f t="shared" si="5"/>
        <v>%</v>
      </c>
      <c r="E41" s="131">
        <f>0</f>
        <v>0</v>
      </c>
      <c r="F41" s="131">
        <v>10025753.253870407</v>
      </c>
      <c r="G41" s="131">
        <v>232273.58572660905</v>
      </c>
      <c r="H41" s="138">
        <f t="shared" si="6"/>
        <v>96094766.024498418</v>
      </c>
      <c r="L41" s="147"/>
      <c r="O41" s="113" t="s">
        <v>98</v>
      </c>
      <c r="P41" s="147"/>
      <c r="Q41" s="131">
        <f t="shared" si="7"/>
        <v>306089.34637624049</v>
      </c>
      <c r="R41" s="131">
        <f t="shared" si="7"/>
        <v>7091.38438132585</v>
      </c>
    </row>
    <row r="42" spans="1:18" s="113" customFormat="1" ht="15" customHeight="1" x14ac:dyDescent="0.35">
      <c r="A42" s="136" t="s">
        <v>247</v>
      </c>
      <c r="B42" s="137">
        <f>+'2-Tuit &amp; Oth NGF Rev'!D11</f>
        <v>5379127.8735567024</v>
      </c>
      <c r="C42" s="131">
        <v>0</v>
      </c>
      <c r="D42" s="130" t="str">
        <f t="shared" si="5"/>
        <v>%</v>
      </c>
      <c r="E42" s="131">
        <f>0</f>
        <v>0</v>
      </c>
      <c r="F42" s="131">
        <v>1041482.3924432984</v>
      </c>
      <c r="G42" s="131">
        <v>0</v>
      </c>
      <c r="H42" s="138">
        <f t="shared" si="6"/>
        <v>6420610.2660000008</v>
      </c>
      <c r="L42" s="147"/>
      <c r="O42" s="113" t="s">
        <v>247</v>
      </c>
      <c r="P42" s="147"/>
      <c r="Q42" s="131">
        <f t="shared" si="7"/>
        <v>31796.779423258387</v>
      </c>
      <c r="R42" s="131">
        <f t="shared" si="7"/>
        <v>0</v>
      </c>
    </row>
    <row r="43" spans="1:18" s="113" customFormat="1" ht="15" customHeight="1" thickBot="1" x14ac:dyDescent="0.4">
      <c r="A43" s="139" t="s">
        <v>248</v>
      </c>
      <c r="B43" s="137">
        <f>+'2-Tuit &amp; Oth NGF Rev'!D12</f>
        <v>6730912.8107677503</v>
      </c>
      <c r="C43" s="131">
        <v>0</v>
      </c>
      <c r="D43" s="130" t="str">
        <f t="shared" si="5"/>
        <v>%</v>
      </c>
      <c r="E43" s="131">
        <f>0</f>
        <v>0</v>
      </c>
      <c r="F43" s="131">
        <v>4504323.9256519219</v>
      </c>
      <c r="G43" s="131">
        <v>0</v>
      </c>
      <c r="H43" s="141">
        <f t="shared" si="6"/>
        <v>11235236.736419672</v>
      </c>
      <c r="L43" s="147"/>
      <c r="O43" s="113" t="s">
        <v>248</v>
      </c>
      <c r="P43" s="147"/>
      <c r="Q43" s="131">
        <f t="shared" si="7"/>
        <v>137518.40199512255</v>
      </c>
      <c r="R43" s="131">
        <f t="shared" si="7"/>
        <v>0</v>
      </c>
    </row>
    <row r="44" spans="1:18" s="113" customFormat="1" ht="15" customHeight="1" thickBot="1" x14ac:dyDescent="0.4">
      <c r="A44" s="142" t="s">
        <v>249</v>
      </c>
      <c r="B44" s="149">
        <f>SUM(B38:B43)</f>
        <v>525834473.49290955</v>
      </c>
      <c r="C44" s="149">
        <f t="shared" ref="C44:H44" si="8">SUM(C38:C43)</f>
        <v>25976000</v>
      </c>
      <c r="D44" s="144">
        <f t="shared" si="5"/>
        <v>4.939957593014347E-2</v>
      </c>
      <c r="E44" s="149">
        <f t="shared" si="8"/>
        <v>25976000</v>
      </c>
      <c r="F44" s="143">
        <f t="shared" si="8"/>
        <v>17686084.429350507</v>
      </c>
      <c r="G44" s="143">
        <f t="shared" si="8"/>
        <v>5909223.7792615397</v>
      </c>
      <c r="H44" s="145">
        <f t="shared" si="8"/>
        <v>549429781.70152152</v>
      </c>
      <c r="J44" s="147"/>
      <c r="L44" s="147"/>
      <c r="M44" s="147"/>
      <c r="N44" s="147"/>
      <c r="O44" s="150"/>
      <c r="P44" s="147">
        <f>SUM(P38:P43)</f>
        <v>0</v>
      </c>
      <c r="Q44" s="143">
        <f t="shared" ref="Q44:R44" si="9">SUM(Q38:Q43)</f>
        <v>539961.62541154004</v>
      </c>
      <c r="R44" s="143">
        <f t="shared" si="9"/>
        <v>180038.37458846002</v>
      </c>
    </row>
    <row r="45" spans="1:18" s="113" customFormat="1" ht="15" customHeight="1" x14ac:dyDescent="0.25">
      <c r="A45" s="347"/>
      <c r="B45" s="347"/>
      <c r="C45" s="347"/>
      <c r="D45" s="347"/>
      <c r="E45" s="347"/>
      <c r="F45" s="147"/>
      <c r="G45" s="147"/>
      <c r="H45" s="147"/>
      <c r="M45" s="153"/>
      <c r="O45" s="113" t="s">
        <v>93</v>
      </c>
      <c r="Q45" s="154">
        <v>0</v>
      </c>
      <c r="R45" s="154">
        <v>0.15414400072086956</v>
      </c>
    </row>
    <row r="46" spans="1:18" s="113" customFormat="1" ht="15" customHeight="1" x14ac:dyDescent="0.35">
      <c r="A46" s="331" t="s">
        <v>256</v>
      </c>
      <c r="B46" s="331"/>
      <c r="C46" s="331"/>
      <c r="D46" s="331"/>
      <c r="E46" s="331"/>
      <c r="F46" s="331"/>
      <c r="G46" s="331"/>
      <c r="H46" s="331"/>
      <c r="O46" s="113" t="s">
        <v>94</v>
      </c>
      <c r="Q46" s="154">
        <v>0</v>
      </c>
      <c r="R46" s="154">
        <v>1.6925542499411833E-2</v>
      </c>
    </row>
    <row r="47" spans="1:18" ht="15" customHeight="1" x14ac:dyDescent="0.25">
      <c r="A47" s="338" t="s">
        <v>232</v>
      </c>
      <c r="B47" s="323" t="s">
        <v>115</v>
      </c>
      <c r="C47" s="323" t="s">
        <v>233</v>
      </c>
      <c r="D47" s="340" t="s">
        <v>234</v>
      </c>
      <c r="E47" s="323" t="s">
        <v>235</v>
      </c>
      <c r="F47" s="323" t="s">
        <v>236</v>
      </c>
      <c r="G47" s="323" t="s">
        <v>237</v>
      </c>
      <c r="H47" s="324" t="s">
        <v>238</v>
      </c>
      <c r="M47" s="155"/>
      <c r="O47" s="31" t="s">
        <v>95</v>
      </c>
      <c r="Q47" s="154">
        <v>8.9662635579053532E-2</v>
      </c>
      <c r="R47" s="154">
        <v>6.9134609845182701E-2</v>
      </c>
    </row>
    <row r="48" spans="1:18" ht="15" customHeight="1" thickBot="1" x14ac:dyDescent="0.3">
      <c r="A48" s="338"/>
      <c r="B48" s="324"/>
      <c r="C48" s="324"/>
      <c r="D48" s="340"/>
      <c r="E48" s="324"/>
      <c r="F48" s="324"/>
      <c r="G48" s="324"/>
      <c r="H48" s="324"/>
      <c r="I48" s="113"/>
      <c r="O48" s="31" t="s">
        <v>98</v>
      </c>
      <c r="Q48" s="154">
        <v>0.42512409218922292</v>
      </c>
      <c r="R48" s="154">
        <v>9.8491449740636811E-3</v>
      </c>
    </row>
    <row r="49" spans="1:18" ht="15" customHeight="1" x14ac:dyDescent="0.25">
      <c r="A49" s="338"/>
      <c r="B49" s="325"/>
      <c r="C49" s="325"/>
      <c r="D49" s="340"/>
      <c r="E49" s="325"/>
      <c r="F49" s="325"/>
      <c r="G49" s="325"/>
      <c r="H49" s="325"/>
      <c r="I49" s="342" t="s">
        <v>241</v>
      </c>
      <c r="J49" s="333"/>
      <c r="M49" s="155"/>
      <c r="O49" s="31" t="s">
        <v>247</v>
      </c>
      <c r="Q49" s="154">
        <v>4.4162193643414428E-2</v>
      </c>
      <c r="R49" s="154">
        <v>0</v>
      </c>
    </row>
    <row r="50" spans="1:18" ht="15" customHeight="1" thickBot="1" x14ac:dyDescent="0.3">
      <c r="A50" s="339"/>
      <c r="B50" s="326"/>
      <c r="C50" s="326"/>
      <c r="D50" s="341"/>
      <c r="E50" s="326"/>
      <c r="F50" s="326"/>
      <c r="G50" s="326"/>
      <c r="H50" s="326"/>
      <c r="I50" s="343" t="s">
        <v>243</v>
      </c>
      <c r="J50" s="335"/>
      <c r="O50" s="31" t="s">
        <v>248</v>
      </c>
      <c r="Q50" s="154">
        <v>0.1909977805487813</v>
      </c>
      <c r="R50" s="154">
        <v>0</v>
      </c>
    </row>
    <row r="51" spans="1:18" ht="15.5" x14ac:dyDescent="0.35">
      <c r="A51" s="127" t="s">
        <v>93</v>
      </c>
      <c r="B51" s="128">
        <f>+'2-Tuit &amp; Oth NGF Rev'!E7</f>
        <v>231663667.98378506</v>
      </c>
      <c r="C51" s="129">
        <v>16088000</v>
      </c>
      <c r="D51" s="130">
        <f t="shared" ref="D51:D57" si="10">IF(C51=0,"%",C51/B51)</f>
        <v>6.9445503216007329E-2</v>
      </c>
      <c r="E51" s="131">
        <f>+C51</f>
        <v>16088000</v>
      </c>
      <c r="F51" s="131">
        <v>0</v>
      </c>
      <c r="G51" s="131">
        <v>3758511.9470927645</v>
      </c>
      <c r="H51" s="133">
        <f t="shared" ref="H51:H56" si="11">B51+F51+G51</f>
        <v>235422179.93087783</v>
      </c>
      <c r="I51" s="134">
        <f>(C51+C53+C55)-(E51+E53+E55)</f>
        <v>0</v>
      </c>
      <c r="J51" s="135" t="str">
        <f>IF(I51&gt;0,"WARNING: IS subsidizing OS","Compliant")</f>
        <v>Compliant</v>
      </c>
      <c r="L51" s="148"/>
      <c r="M51" s="148"/>
      <c r="O51" s="49"/>
    </row>
    <row r="52" spans="1:18" ht="15.5" x14ac:dyDescent="0.35">
      <c r="A52" s="136" t="s">
        <v>94</v>
      </c>
      <c r="B52" s="152">
        <f>+'2-Tuit &amp; Oth NGF Rev'!E8</f>
        <v>175972223.9233216</v>
      </c>
      <c r="C52" s="129">
        <v>16088000</v>
      </c>
      <c r="D52" s="130">
        <f t="shared" si="10"/>
        <v>9.1423519242503914E-2</v>
      </c>
      <c r="E52" s="131">
        <f>+C52</f>
        <v>16088000</v>
      </c>
      <c r="F52" s="131">
        <v>0</v>
      </c>
      <c r="G52" s="131">
        <v>424883.9551986825</v>
      </c>
      <c r="H52" s="138">
        <f t="shared" si="11"/>
        <v>176397107.87852028</v>
      </c>
      <c r="L52" s="148"/>
      <c r="M52" s="148"/>
    </row>
    <row r="53" spans="1:18" ht="15.5" x14ac:dyDescent="0.35">
      <c r="A53" s="136" t="s">
        <v>95</v>
      </c>
      <c r="B53" s="152">
        <f>+'2-Tuit &amp; Oth NGF Rev'!E9</f>
        <v>49435471.027714372</v>
      </c>
      <c r="C53" s="131">
        <v>0</v>
      </c>
      <c r="D53" s="130" t="str">
        <f t="shared" si="10"/>
        <v>%</v>
      </c>
      <c r="E53" s="131">
        <f>0</f>
        <v>0</v>
      </c>
      <c r="F53" s="131">
        <v>2186254.9658481209</v>
      </c>
      <c r="G53" s="131">
        <v>1685717.6136958539</v>
      </c>
      <c r="H53" s="138">
        <f t="shared" si="11"/>
        <v>53307443.607258342</v>
      </c>
      <c r="L53" s="148"/>
      <c r="P53" s="147">
        <v>8000000</v>
      </c>
      <c r="Q53" s="147">
        <v>8000000</v>
      </c>
    </row>
    <row r="54" spans="1:18" ht="15.5" x14ac:dyDescent="0.35">
      <c r="A54" s="136" t="s">
        <v>98</v>
      </c>
      <c r="B54" s="152">
        <f>+'2-Tuit &amp; Oth NGF Rev'!E10</f>
        <v>100111499.56160884</v>
      </c>
      <c r="C54" s="131">
        <v>0</v>
      </c>
      <c r="D54" s="130" t="str">
        <f t="shared" si="10"/>
        <v>%</v>
      </c>
      <c r="E54" s="131">
        <f>0</f>
        <v>0</v>
      </c>
      <c r="F54" s="131">
        <v>10365852.527621785</v>
      </c>
      <c r="G54" s="131">
        <v>240152.90170585999</v>
      </c>
      <c r="H54" s="138">
        <f t="shared" si="11"/>
        <v>110717504.99093649</v>
      </c>
      <c r="L54" s="148"/>
      <c r="M54" s="49"/>
      <c r="P54" s="151">
        <v>0.9</v>
      </c>
      <c r="Q54" s="151">
        <v>0.1</v>
      </c>
    </row>
    <row r="55" spans="1:18" ht="15" customHeight="1" thickBot="1" x14ac:dyDescent="0.4">
      <c r="A55" s="136" t="s">
        <v>247</v>
      </c>
      <c r="B55" s="137">
        <f>+'2-Tuit &amp; Oth NGF Rev'!E11</f>
        <v>5536416.4266219707</v>
      </c>
      <c r="C55" s="131">
        <v>0</v>
      </c>
      <c r="D55" s="130" t="str">
        <f t="shared" si="10"/>
        <v>%</v>
      </c>
      <c r="E55" s="131">
        <f>0</f>
        <v>0</v>
      </c>
      <c r="F55" s="131">
        <v>1076812.1473580298</v>
      </c>
      <c r="G55" s="131">
        <v>0</v>
      </c>
      <c r="H55" s="138">
        <f t="shared" si="11"/>
        <v>6613228.5739800008</v>
      </c>
      <c r="L55" s="148"/>
      <c r="O55" s="113"/>
      <c r="P55" s="147">
        <f>+P53*P54</f>
        <v>7200000</v>
      </c>
      <c r="Q55" s="147">
        <f>+Q53*Q54</f>
        <v>800000</v>
      </c>
      <c r="R55" s="113"/>
    </row>
    <row r="56" spans="1:18" ht="16" thickBot="1" x14ac:dyDescent="0.4">
      <c r="A56" s="139" t="s">
        <v>248</v>
      </c>
      <c r="B56" s="137">
        <f>+'2-Tuit &amp; Oth NGF Rev'!E12</f>
        <v>6915171.6884213155</v>
      </c>
      <c r="C56" s="131">
        <v>0</v>
      </c>
      <c r="D56" s="130" t="str">
        <f t="shared" si="10"/>
        <v>%</v>
      </c>
      <c r="E56" s="131">
        <f>0</f>
        <v>0</v>
      </c>
      <c r="F56" s="131">
        <v>4657122.1500909468</v>
      </c>
      <c r="G56" s="131">
        <v>0</v>
      </c>
      <c r="H56" s="141">
        <f t="shared" si="11"/>
        <v>11572293.838512262</v>
      </c>
      <c r="L56" s="148"/>
      <c r="P56" s="344" t="s">
        <v>233</v>
      </c>
      <c r="Q56" s="345" t="s">
        <v>236</v>
      </c>
      <c r="R56" s="345" t="s">
        <v>237</v>
      </c>
    </row>
    <row r="57" spans="1:18" ht="16" thickBot="1" x14ac:dyDescent="0.4">
      <c r="A57" s="142" t="s">
        <v>249</v>
      </c>
      <c r="B57" s="149">
        <f>SUM(B51:B56)</f>
        <v>569634450.61147308</v>
      </c>
      <c r="C57" s="149">
        <f t="shared" ref="C57:H57" si="12">SUM(C51:C56)</f>
        <v>32176000</v>
      </c>
      <c r="D57" s="144">
        <f t="shared" si="10"/>
        <v>5.6485347691770979E-2</v>
      </c>
      <c r="E57" s="149">
        <f t="shared" si="12"/>
        <v>32176000</v>
      </c>
      <c r="F57" s="143">
        <f t="shared" si="12"/>
        <v>18286041.790918883</v>
      </c>
      <c r="G57" s="143">
        <f t="shared" si="12"/>
        <v>6109266.4176931614</v>
      </c>
      <c r="H57" s="145">
        <f t="shared" si="12"/>
        <v>594029758.82008517</v>
      </c>
      <c r="I57" s="146"/>
      <c r="J57" s="148"/>
      <c r="L57" s="147"/>
      <c r="M57" s="146"/>
      <c r="N57" s="147"/>
      <c r="P57" s="340"/>
      <c r="Q57" s="324"/>
      <c r="R57" s="324"/>
    </row>
    <row r="58" spans="1:18" ht="12.65" customHeight="1" x14ac:dyDescent="0.25">
      <c r="F58" s="148"/>
      <c r="G58" s="148"/>
      <c r="H58" s="148"/>
      <c r="O58" s="113"/>
      <c r="P58" s="340"/>
      <c r="Q58" s="325"/>
      <c r="R58" s="325"/>
    </row>
    <row r="59" spans="1:18" ht="65.150000000000006" customHeight="1" thickBot="1" x14ac:dyDescent="0.3">
      <c r="A59" s="346" t="s">
        <v>257</v>
      </c>
      <c r="B59" s="346"/>
      <c r="C59" s="346"/>
      <c r="D59" s="346"/>
      <c r="E59" s="346"/>
      <c r="F59" s="346"/>
      <c r="G59" s="346"/>
      <c r="H59" s="346"/>
      <c r="O59" s="113"/>
      <c r="P59" s="341"/>
      <c r="Q59" s="326"/>
      <c r="R59" s="326"/>
    </row>
    <row r="60" spans="1:18" ht="15.5" x14ac:dyDescent="0.35">
      <c r="L60" s="49"/>
      <c r="O60" s="113" t="s">
        <v>93</v>
      </c>
      <c r="P60" s="147"/>
      <c r="Q60" s="131">
        <f>+$Q$55*Q67</f>
        <v>0</v>
      </c>
      <c r="R60" s="131">
        <f>+$Q$55*R67</f>
        <v>123315.20057669564</v>
      </c>
    </row>
    <row r="61" spans="1:18" ht="15.5" x14ac:dyDescent="0.35">
      <c r="I61" s="156"/>
      <c r="L61" s="155"/>
      <c r="O61" s="113" t="s">
        <v>94</v>
      </c>
      <c r="P61" s="147"/>
      <c r="Q61" s="131">
        <f t="shared" ref="Q61:R65" si="13">+$Q$55*Q68</f>
        <v>0</v>
      </c>
      <c r="R61" s="131">
        <f t="shared" si="13"/>
        <v>13540.433999529467</v>
      </c>
    </row>
    <row r="62" spans="1:18" ht="15.5" x14ac:dyDescent="0.35">
      <c r="O62" s="113" t="s">
        <v>95</v>
      </c>
      <c r="P62" s="147"/>
      <c r="Q62" s="131">
        <f t="shared" si="13"/>
        <v>71730.108463242825</v>
      </c>
      <c r="R62" s="131">
        <f t="shared" si="13"/>
        <v>55307.687876146163</v>
      </c>
    </row>
    <row r="63" spans="1:18" ht="15.5" x14ac:dyDescent="0.35">
      <c r="O63" s="113" t="s">
        <v>98</v>
      </c>
      <c r="P63" s="147"/>
      <c r="Q63" s="131">
        <f t="shared" si="13"/>
        <v>340099.27375137835</v>
      </c>
      <c r="R63" s="131">
        <f t="shared" si="13"/>
        <v>7879.315979250945</v>
      </c>
    </row>
    <row r="64" spans="1:18" ht="15.5" x14ac:dyDescent="0.35">
      <c r="A64" s="157"/>
      <c r="B64" s="157"/>
      <c r="C64" s="157"/>
      <c r="D64" s="157"/>
      <c r="E64" s="157"/>
      <c r="F64" s="157"/>
      <c r="O64" s="113" t="s">
        <v>247</v>
      </c>
      <c r="P64" s="147"/>
      <c r="Q64" s="131">
        <f t="shared" si="13"/>
        <v>35329.754914731544</v>
      </c>
      <c r="R64" s="131">
        <f t="shared" si="13"/>
        <v>0</v>
      </c>
    </row>
    <row r="65" spans="15:18" ht="16" thickBot="1" x14ac:dyDescent="0.4">
      <c r="O65" s="113" t="s">
        <v>248</v>
      </c>
      <c r="P65" s="147"/>
      <c r="Q65" s="131">
        <f t="shared" si="13"/>
        <v>152798.22443902504</v>
      </c>
      <c r="R65" s="131">
        <f t="shared" si="13"/>
        <v>0</v>
      </c>
    </row>
    <row r="66" spans="15:18" ht="16" thickBot="1" x14ac:dyDescent="0.3">
      <c r="O66" s="150"/>
      <c r="P66" s="147">
        <f>SUM(P60:P65)</f>
        <v>0</v>
      </c>
      <c r="Q66" s="143">
        <f t="shared" ref="Q66:R66" si="14">SUM(Q60:Q65)</f>
        <v>599957.36156837782</v>
      </c>
      <c r="R66" s="143">
        <f t="shared" si="14"/>
        <v>200042.63843162221</v>
      </c>
    </row>
    <row r="67" spans="15:18" x14ac:dyDescent="0.25">
      <c r="O67" s="113" t="s">
        <v>93</v>
      </c>
      <c r="P67" s="113"/>
      <c r="Q67" s="154">
        <v>0</v>
      </c>
      <c r="R67" s="154">
        <v>0.15414400072086956</v>
      </c>
    </row>
    <row r="68" spans="15:18" x14ac:dyDescent="0.25">
      <c r="O68" s="113" t="s">
        <v>94</v>
      </c>
      <c r="P68" s="113"/>
      <c r="Q68" s="154">
        <v>0</v>
      </c>
      <c r="R68" s="154">
        <v>1.6925542499411833E-2</v>
      </c>
    </row>
    <row r="69" spans="15:18" x14ac:dyDescent="0.25">
      <c r="O69" s="31" t="s">
        <v>95</v>
      </c>
      <c r="Q69" s="154">
        <v>8.9662635579053532E-2</v>
      </c>
      <c r="R69" s="154">
        <v>6.9134609845182701E-2</v>
      </c>
    </row>
    <row r="70" spans="15:18" x14ac:dyDescent="0.25">
      <c r="O70" s="31" t="s">
        <v>98</v>
      </c>
      <c r="Q70" s="154">
        <v>0.42512409218922292</v>
      </c>
      <c r="R70" s="154">
        <v>9.8491449740636811E-3</v>
      </c>
    </row>
    <row r="71" spans="15:18" x14ac:dyDescent="0.25">
      <c r="O71" s="31" t="s">
        <v>247</v>
      </c>
      <c r="Q71" s="154">
        <v>4.4162193643414428E-2</v>
      </c>
      <c r="R71" s="154">
        <v>0</v>
      </c>
    </row>
    <row r="72" spans="15:18" x14ac:dyDescent="0.25">
      <c r="O72" s="31" t="s">
        <v>248</v>
      </c>
      <c r="Q72" s="154">
        <v>0.1909977805487813</v>
      </c>
      <c r="R72" s="154">
        <v>0</v>
      </c>
    </row>
    <row r="73" spans="15:18" x14ac:dyDescent="0.25">
      <c r="O73" s="49"/>
    </row>
  </sheetData>
  <mergeCells count="59">
    <mergeCell ref="I49:J49"/>
    <mergeCell ref="I50:J50"/>
    <mergeCell ref="P56:P59"/>
    <mergeCell ref="Q56:Q59"/>
    <mergeCell ref="R56:R59"/>
    <mergeCell ref="A59:H59"/>
    <mergeCell ref="A45:E45"/>
    <mergeCell ref="A46:H46"/>
    <mergeCell ref="A47:A50"/>
    <mergeCell ref="B47:B50"/>
    <mergeCell ref="C47:C50"/>
    <mergeCell ref="D47:D50"/>
    <mergeCell ref="E47:E50"/>
    <mergeCell ref="F47:F50"/>
    <mergeCell ref="G47:G50"/>
    <mergeCell ref="H47:H50"/>
    <mergeCell ref="P34:P37"/>
    <mergeCell ref="Q34:Q37"/>
    <mergeCell ref="R34:R37"/>
    <mergeCell ref="I36:J36"/>
    <mergeCell ref="I37:J37"/>
    <mergeCell ref="A34:A37"/>
    <mergeCell ref="B34:B37"/>
    <mergeCell ref="C34:C37"/>
    <mergeCell ref="D34:D37"/>
    <mergeCell ref="E34:E37"/>
    <mergeCell ref="F34:F37"/>
    <mergeCell ref="G21:G24"/>
    <mergeCell ref="H21:H24"/>
    <mergeCell ref="I23:J23"/>
    <mergeCell ref="I24:J24"/>
    <mergeCell ref="G34:G37"/>
    <mergeCell ref="H34:H37"/>
    <mergeCell ref="I10:J10"/>
    <mergeCell ref="I11:J11"/>
    <mergeCell ref="A19:E19"/>
    <mergeCell ref="A32:E32"/>
    <mergeCell ref="A33:H33"/>
    <mergeCell ref="A21:A24"/>
    <mergeCell ref="B21:B24"/>
    <mergeCell ref="C21:C24"/>
    <mergeCell ref="D21:D24"/>
    <mergeCell ref="E21:E24"/>
    <mergeCell ref="F21:F24"/>
    <mergeCell ref="A20:H20"/>
    <mergeCell ref="A8:A11"/>
    <mergeCell ref="B8:B11"/>
    <mergeCell ref="C8:C11"/>
    <mergeCell ref="D8:D11"/>
    <mergeCell ref="E8:E11"/>
    <mergeCell ref="F8:F11"/>
    <mergeCell ref="G8:G11"/>
    <mergeCell ref="H8:H11"/>
    <mergeCell ref="A7:H7"/>
    <mergeCell ref="A2:E2"/>
    <mergeCell ref="A3:H3"/>
    <mergeCell ref="A4:H4"/>
    <mergeCell ref="A5:H5"/>
    <mergeCell ref="A6:F6"/>
  </mergeCells>
  <pageMargins left="0.7" right="0.7" top="0.75" bottom="0.75" header="0.3" footer="0.3"/>
  <pageSetup scale="5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23B096C2338E44A38B8A76117F3857" ma:contentTypeVersion="4" ma:contentTypeDescription="Create a new document." ma:contentTypeScope="" ma:versionID="18aa6dbafddadc3b6627ef0a2656f1ad">
  <xsd:schema xmlns:xsd="http://www.w3.org/2001/XMLSchema" xmlns:xs="http://www.w3.org/2001/XMLSchema" xmlns:p="http://schemas.microsoft.com/office/2006/metadata/properties" xmlns:ns2="453b48d6-827d-438a-9d17-0f9c662e8b15" targetNamespace="http://schemas.microsoft.com/office/2006/metadata/properties" ma:root="true" ma:fieldsID="a6ffda5ad4c205f0981fb9ffbf2cd63a" ns2:_="">
    <xsd:import namespace="453b48d6-827d-438a-9d17-0f9c662e8b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3b48d6-827d-438a-9d17-0f9c662e8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6FAFBF-1503-4164-90F9-9ABD5E317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3b48d6-827d-438a-9d17-0f9c662e8b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DD8BFB-E4A0-4139-8484-A8BDA9EF0CAC}">
  <ds:schemaRefs>
    <ds:schemaRef ds:uri="http://schemas.microsoft.com/sharepoint/v3/contenttype/forms"/>
  </ds:schemaRefs>
</ds:datastoreItem>
</file>

<file path=customXml/itemProps3.xml><?xml version="1.0" encoding="utf-8"?>
<ds:datastoreItem xmlns:ds="http://schemas.openxmlformats.org/officeDocument/2006/customXml" ds:itemID="{05E32854-5614-4DE9-BBF1-C7B3EBDDF91D}">
  <ds:schemaRefs>
    <ds:schemaRef ds:uri="http://schemas.microsoft.com/office/infopath/2007/PartnerControls"/>
    <ds:schemaRef ds:uri="453b48d6-827d-438a-9d17-0f9c662e8b15"/>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Institution ID</vt:lpstr>
      <vt:lpstr>1-ISUG T&amp;F Increase Rate</vt:lpstr>
      <vt:lpstr>2-Tuit &amp; Oth NGF Rev</vt:lpstr>
      <vt:lpstr>3-Academic-Financial</vt:lpstr>
      <vt:lpstr>4-GF Request</vt:lpstr>
      <vt:lpstr>5-Financial Aid</vt:lpstr>
      <vt:lpstr>'3-Academic-Financial'!Print_Area</vt:lpstr>
      <vt:lpstr>'4-GF Request'!Print_Area</vt:lpstr>
      <vt:lpstr>'Institution ID'!Print_Area</vt:lpstr>
      <vt:lpstr>'3-Academic-Financial'!Print_Titles</vt:lpstr>
      <vt:lpstr>'4-GF Request'!Print_Titles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Pelosi</dc:creator>
  <cp:keywords/>
  <dc:description/>
  <cp:lastModifiedBy>VITA Program</cp:lastModifiedBy>
  <cp:revision/>
  <cp:lastPrinted>2021-09-23T20:30:09Z</cp:lastPrinted>
  <dcterms:created xsi:type="dcterms:W3CDTF">2021-06-22T11:57:53Z</dcterms:created>
  <dcterms:modified xsi:type="dcterms:W3CDTF">2021-11-16T20:22:57Z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0x0101008323B096C2338E44A38B8A76117F3857</vt:lpwstr>
  </property>
</Properties>
</file>