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dms27377\Desktop\FINAL PLANS FOR WEBSITE\NSU\"/>
    </mc:Choice>
  </mc:AlternateContent>
  <bookViews>
    <workbookView xWindow="0" yWindow="0" windowWidth="19200" windowHeight="8440" firstSheet="1" activeTab="1"/>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5-Financial Aid" sheetId="28" r:id="rId7"/>
    <sheet name="Finance-Tuition Waivers" sheetId="9" state="hidden" r:id="rId8"/>
    <sheet name="Sheet1" sheetId="10" state="hidden" r:id="rId9"/>
  </sheets>
  <definedNames>
    <definedName name="_xlnm.Print_Area" localSheetId="4">'3-Academic-Financial'!$A$1:$L$60</definedName>
    <definedName name="_xlnm.Print_Area" localSheetId="5">'4-GF Request'!$A$1:$H$24</definedName>
    <definedName name="_xlnm.Print_Area" localSheetId="7">'Finance-Tuition Waivers'!$A$1:$H$135</definedName>
    <definedName name="_xlnm.Print_Area" localSheetId="1">'Institution ID'!$A$1:$S$8</definedName>
    <definedName name="_xlnm.Print_Titles" localSheetId="4">'3-Academic-Financial'!$1:$10</definedName>
    <definedName name="_xlnm.Print_Titles" localSheetId="5">'4-GF Request'!$1:$9</definedName>
    <definedName name="_xlnm.Print_Titles" localSheetId="7">'Finance-Tuition Waivers'!$1:$5</definedName>
    <definedName name="Rank">Sheet1!$A$2:$A$51</definedName>
    <definedName name="YesNo">Sheet1!$B$2:$B$3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28" l="1"/>
  <c r="G15" i="5" l="1"/>
  <c r="D15" i="5"/>
  <c r="I46" i="5" l="1"/>
  <c r="D19" i="21"/>
  <c r="E19" i="21"/>
  <c r="F23" i="21"/>
  <c r="E23" i="21"/>
  <c r="D23" i="21"/>
  <c r="G23" i="21"/>
  <c r="I47" i="5" l="1"/>
  <c r="F46" i="5"/>
  <c r="J27" i="5"/>
  <c r="E16" i="5"/>
  <c r="D16" i="5" s="1"/>
  <c r="H16" i="5"/>
  <c r="G16" i="5" s="1"/>
  <c r="H14" i="5"/>
  <c r="G14" i="5" s="1"/>
  <c r="E14" i="5"/>
  <c r="D13" i="5"/>
  <c r="G13" i="5"/>
  <c r="D11" i="5"/>
  <c r="H11" i="5"/>
  <c r="G11" i="5" l="1"/>
  <c r="C30" i="2"/>
  <c r="C28" i="2"/>
  <c r="C27" i="2"/>
  <c r="H24" i="5" l="1"/>
  <c r="G24" i="5" s="1"/>
  <c r="E24" i="5"/>
  <c r="D24" i="5"/>
  <c r="H23" i="5"/>
  <c r="G23" i="5" s="1"/>
  <c r="E23" i="5"/>
  <c r="D23" i="5"/>
  <c r="H22" i="5" l="1"/>
  <c r="G22" i="5"/>
  <c r="E22" i="5"/>
  <c r="G25" i="28" l="1"/>
  <c r="F25" i="28"/>
  <c r="D30" i="2" l="1"/>
  <c r="E30" i="2" s="1"/>
  <c r="D28" i="2" l="1"/>
  <c r="E28" i="2" s="1"/>
  <c r="D27" i="2"/>
  <c r="E27" i="2" s="1"/>
  <c r="H43" i="5" l="1"/>
  <c r="I19" i="5"/>
  <c r="H18" i="5"/>
  <c r="H17" i="5"/>
  <c r="H12" i="5"/>
  <c r="E42" i="5" l="1"/>
  <c r="F42" i="5"/>
  <c r="H42" i="5"/>
  <c r="I42" i="5"/>
  <c r="G42" i="5" l="1"/>
  <c r="D42" i="5"/>
  <c r="E15" i="29"/>
  <c r="E9" i="29"/>
  <c r="C9" i="29"/>
  <c r="C15" i="29"/>
  <c r="A2" i="29" l="1"/>
  <c r="A2" i="28" l="1"/>
  <c r="E56" i="28"/>
  <c r="C56" i="28"/>
  <c r="D56" i="28" s="1"/>
  <c r="E55" i="28"/>
  <c r="C55" i="28"/>
  <c r="D55" i="28" s="1"/>
  <c r="E43" i="28"/>
  <c r="C43" i="28"/>
  <c r="D43" i="28" s="1"/>
  <c r="E42" i="28"/>
  <c r="C42" i="28"/>
  <c r="D42" i="28" s="1"/>
  <c r="F44" i="28"/>
  <c r="E30" i="28"/>
  <c r="C30" i="28"/>
  <c r="D30" i="28" s="1"/>
  <c r="E29" i="28"/>
  <c r="C29" i="28"/>
  <c r="D29" i="28" s="1"/>
  <c r="C17" i="28"/>
  <c r="D17" i="28" s="1"/>
  <c r="D16" i="28"/>
  <c r="I12" i="28"/>
  <c r="G57" i="28" l="1"/>
  <c r="F18" i="28"/>
  <c r="C18" i="28"/>
  <c r="G31" i="28"/>
  <c r="C57" i="28"/>
  <c r="C31" i="28"/>
  <c r="I38" i="28"/>
  <c r="J38" i="28" s="1"/>
  <c r="I51" i="28"/>
  <c r="J51" i="28" s="1"/>
  <c r="E18" i="28"/>
  <c r="I25" i="28"/>
  <c r="J25" i="28" s="1"/>
  <c r="C44" i="28"/>
  <c r="G44" i="28"/>
  <c r="F57" i="28"/>
  <c r="G18" i="28"/>
  <c r="E31" i="28"/>
  <c r="E44" i="28"/>
  <c r="E57" i="28"/>
  <c r="F31" i="28"/>
  <c r="E34" i="5"/>
  <c r="F24" i="21" l="1"/>
  <c r="H45" i="5"/>
  <c r="E45" i="5"/>
  <c r="H48" i="5"/>
  <c r="G48" i="5" s="1"/>
  <c r="E48" i="5"/>
  <c r="D48" i="5" s="1"/>
  <c r="I41" i="5"/>
  <c r="G41" i="5" s="1"/>
  <c r="I39" i="5"/>
  <c r="G39" i="5" s="1"/>
  <c r="I37" i="5"/>
  <c r="G37" i="5" s="1"/>
  <c r="F41" i="5"/>
  <c r="D41" i="5" s="1"/>
  <c r="F39" i="5"/>
  <c r="D39" i="5" s="1"/>
  <c r="F37" i="5"/>
  <c r="D37" i="5" s="1"/>
  <c r="F35" i="5"/>
  <c r="D35" i="5" s="1"/>
  <c r="I35" i="5"/>
  <c r="G35" i="5" s="1"/>
  <c r="E24" i="21"/>
  <c r="G24" i="21"/>
  <c r="A2" i="21"/>
  <c r="H49" i="5"/>
  <c r="H47" i="5"/>
  <c r="H46" i="5"/>
  <c r="H44" i="5"/>
  <c r="H40" i="5"/>
  <c r="H38" i="5"/>
  <c r="H36" i="5"/>
  <c r="H34" i="5"/>
  <c r="I34" i="5"/>
  <c r="E49" i="5"/>
  <c r="E47" i="5"/>
  <c r="E44" i="5"/>
  <c r="E43" i="5"/>
  <c r="E40" i="5"/>
  <c r="E38" i="5"/>
  <c r="E36" i="5"/>
  <c r="H25" i="5"/>
  <c r="H21" i="5"/>
  <c r="E25" i="5"/>
  <c r="E21" i="5"/>
  <c r="E20" i="5"/>
  <c r="E18" i="5"/>
  <c r="E17" i="5"/>
  <c r="D17" i="5" s="1"/>
  <c r="E12" i="5"/>
  <c r="E27" i="5" s="1"/>
  <c r="I44" i="5"/>
  <c r="I40" i="5"/>
  <c r="I38" i="5"/>
  <c r="I36" i="5"/>
  <c r="I25" i="5"/>
  <c r="I21" i="5"/>
  <c r="A2" i="5"/>
  <c r="F38" i="5"/>
  <c r="F36" i="5"/>
  <c r="F34" i="5"/>
  <c r="D34" i="5" s="1"/>
  <c r="B52" i="28"/>
  <c r="B53" i="28"/>
  <c r="B54" i="28"/>
  <c r="E11" i="2"/>
  <c r="E12" i="2"/>
  <c r="E13" i="2"/>
  <c r="E14" i="2"/>
  <c r="E15" i="2"/>
  <c r="E16" i="2"/>
  <c r="E17" i="2"/>
  <c r="E18" i="2"/>
  <c r="E19" i="2"/>
  <c r="E20" i="2"/>
  <c r="B39" i="28"/>
  <c r="B40" i="28"/>
  <c r="B41" i="28"/>
  <c r="D11" i="2"/>
  <c r="D13" i="2"/>
  <c r="D15" i="2"/>
  <c r="D17" i="2"/>
  <c r="D19" i="2"/>
  <c r="D12" i="2"/>
  <c r="D14" i="2"/>
  <c r="D16" i="2"/>
  <c r="D18" i="2"/>
  <c r="D20" i="2"/>
  <c r="B26" i="28"/>
  <c r="B27" i="28"/>
  <c r="B28" i="28"/>
  <c r="C11" i="2"/>
  <c r="C12" i="2"/>
  <c r="C13" i="2"/>
  <c r="C14" i="2"/>
  <c r="C16" i="2"/>
  <c r="C18" i="2"/>
  <c r="C20" i="2"/>
  <c r="C15" i="2"/>
  <c r="C17" i="2"/>
  <c r="C19" i="2"/>
  <c r="B12" i="28"/>
  <c r="D12" i="28" s="1"/>
  <c r="B13" i="28"/>
  <c r="B14" i="28"/>
  <c r="B15" i="28"/>
  <c r="B11" i="2"/>
  <c r="B12" i="2"/>
  <c r="B13" i="2"/>
  <c r="B14" i="2"/>
  <c r="B15" i="2"/>
  <c r="B16" i="2"/>
  <c r="B17" i="2"/>
  <c r="B18" i="2"/>
  <c r="B19" i="2"/>
  <c r="B20" i="2"/>
  <c r="F44" i="5"/>
  <c r="F43" i="5"/>
  <c r="F47" i="5"/>
  <c r="F40" i="5"/>
  <c r="F25" i="5"/>
  <c r="F21" i="5"/>
  <c r="F20" i="5"/>
  <c r="F19" i="5"/>
  <c r="D108" i="9"/>
  <c r="G108" i="9"/>
  <c r="H108" i="9"/>
  <c r="D87" i="9"/>
  <c r="G87" i="9"/>
  <c r="H87" i="9"/>
  <c r="G66" i="9"/>
  <c r="D66" i="9"/>
  <c r="H66" i="9"/>
  <c r="D45" i="9"/>
  <c r="G45" i="9"/>
  <c r="H45" i="9"/>
  <c r="D24" i="9"/>
  <c r="G24" i="9"/>
  <c r="H24" i="9"/>
  <c r="D37" i="9"/>
  <c r="G37" i="9"/>
  <c r="H37" i="9"/>
  <c r="F47" i="9"/>
  <c r="E47" i="9"/>
  <c r="C47" i="9"/>
  <c r="B47" i="9"/>
  <c r="D46" i="9"/>
  <c r="G46" i="9"/>
  <c r="H46" i="9"/>
  <c r="G44" i="9"/>
  <c r="D44" i="9"/>
  <c r="H44" i="9"/>
  <c r="G43" i="9"/>
  <c r="D43" i="9"/>
  <c r="H43" i="9"/>
  <c r="G42" i="9"/>
  <c r="D42" i="9"/>
  <c r="G41" i="9"/>
  <c r="D41" i="9"/>
  <c r="G40" i="9"/>
  <c r="D40" i="9"/>
  <c r="G39" i="9"/>
  <c r="D39" i="9"/>
  <c r="H39" i="9"/>
  <c r="G38" i="9"/>
  <c r="D38" i="9"/>
  <c r="G36" i="9"/>
  <c r="D36" i="9"/>
  <c r="G34" i="9"/>
  <c r="D34" i="9"/>
  <c r="H34" i="9"/>
  <c r="G33" i="9"/>
  <c r="D33" i="9"/>
  <c r="G32" i="9"/>
  <c r="D32" i="9"/>
  <c r="G31" i="9"/>
  <c r="D31" i="9"/>
  <c r="H31" i="9"/>
  <c r="F110" i="9"/>
  <c r="E110" i="9"/>
  <c r="C110" i="9"/>
  <c r="B110" i="9"/>
  <c r="G109" i="9"/>
  <c r="D109" i="9"/>
  <c r="G107" i="9"/>
  <c r="D107" i="9"/>
  <c r="H107" i="9"/>
  <c r="G106" i="9"/>
  <c r="D106" i="9"/>
  <c r="H106" i="9"/>
  <c r="G105" i="9"/>
  <c r="D105" i="9"/>
  <c r="H105" i="9"/>
  <c r="G104" i="9"/>
  <c r="D104" i="9"/>
  <c r="G103" i="9"/>
  <c r="D103" i="9"/>
  <c r="G102" i="9"/>
  <c r="D102" i="9"/>
  <c r="G101" i="9"/>
  <c r="D101" i="9"/>
  <c r="G100" i="9"/>
  <c r="D100" i="9"/>
  <c r="G99" i="9"/>
  <c r="D99" i="9"/>
  <c r="H99" i="9"/>
  <c r="G98" i="9"/>
  <c r="D98" i="9"/>
  <c r="G97" i="9"/>
  <c r="D97" i="9"/>
  <c r="G96" i="9"/>
  <c r="D96" i="9"/>
  <c r="G95" i="9"/>
  <c r="D95" i="9"/>
  <c r="G94" i="9"/>
  <c r="D94" i="9"/>
  <c r="F89" i="9"/>
  <c r="E89" i="9"/>
  <c r="C89" i="9"/>
  <c r="B89" i="9"/>
  <c r="G88" i="9"/>
  <c r="D88" i="9"/>
  <c r="H88" i="9"/>
  <c r="G86" i="9"/>
  <c r="D86" i="9"/>
  <c r="G85" i="9"/>
  <c r="D85" i="9"/>
  <c r="H85" i="9"/>
  <c r="G84" i="9"/>
  <c r="D84" i="9"/>
  <c r="G83" i="9"/>
  <c r="D83" i="9"/>
  <c r="H83" i="9"/>
  <c r="G82" i="9"/>
  <c r="D82" i="9"/>
  <c r="H82" i="9"/>
  <c r="G81" i="9"/>
  <c r="D81" i="9"/>
  <c r="H81" i="9"/>
  <c r="G80" i="9"/>
  <c r="D80" i="9"/>
  <c r="G79" i="9"/>
  <c r="D79" i="9"/>
  <c r="H79" i="9"/>
  <c r="G78" i="9"/>
  <c r="D78" i="9"/>
  <c r="G77" i="9"/>
  <c r="D77" i="9"/>
  <c r="H77" i="9"/>
  <c r="G76" i="9"/>
  <c r="D76" i="9"/>
  <c r="H76" i="9"/>
  <c r="G75" i="9"/>
  <c r="D75" i="9"/>
  <c r="H75" i="9"/>
  <c r="G74" i="9"/>
  <c r="D74" i="9"/>
  <c r="G73" i="9"/>
  <c r="D73" i="9"/>
  <c r="G56" i="9"/>
  <c r="D56" i="9"/>
  <c r="H56" i="9"/>
  <c r="F68" i="9"/>
  <c r="E68" i="9"/>
  <c r="C68" i="9"/>
  <c r="B68" i="9"/>
  <c r="G67" i="9"/>
  <c r="D67" i="9"/>
  <c r="G65" i="9"/>
  <c r="D65" i="9"/>
  <c r="G64" i="9"/>
  <c r="D64" i="9"/>
  <c r="H64" i="9"/>
  <c r="G63" i="9"/>
  <c r="D63" i="9"/>
  <c r="G62" i="9"/>
  <c r="D62" i="9"/>
  <c r="G61" i="9"/>
  <c r="D61" i="9"/>
  <c r="G60" i="9"/>
  <c r="D60" i="9"/>
  <c r="G59" i="9"/>
  <c r="D59" i="9"/>
  <c r="G58" i="9"/>
  <c r="D58" i="9"/>
  <c r="G57" i="9"/>
  <c r="D57" i="9"/>
  <c r="G55" i="9"/>
  <c r="D55" i="9"/>
  <c r="G54" i="9"/>
  <c r="D54" i="9"/>
  <c r="G53" i="9"/>
  <c r="D53" i="9"/>
  <c r="G52" i="9"/>
  <c r="D52" i="9"/>
  <c r="F26" i="9"/>
  <c r="E26" i="9"/>
  <c r="C26" i="9"/>
  <c r="B26" i="9"/>
  <c r="H54" i="9"/>
  <c r="H97" i="9"/>
  <c r="H109" i="9"/>
  <c r="H38" i="9"/>
  <c r="H33" i="9"/>
  <c r="H32" i="9"/>
  <c r="H36" i="9"/>
  <c r="H40" i="9"/>
  <c r="H41" i="9"/>
  <c r="H42" i="9"/>
  <c r="H47" i="9"/>
  <c r="H103" i="9"/>
  <c r="G68" i="9"/>
  <c r="H53" i="9"/>
  <c r="H58" i="9"/>
  <c r="H62" i="9"/>
  <c r="H67" i="9"/>
  <c r="H96" i="9"/>
  <c r="H104" i="9"/>
  <c r="H78" i="9"/>
  <c r="H100" i="9"/>
  <c r="G47" i="9"/>
  <c r="H59" i="9"/>
  <c r="H73" i="9"/>
  <c r="H86" i="9"/>
  <c r="H94" i="9"/>
  <c r="H101" i="9"/>
  <c r="H61" i="9"/>
  <c r="H65" i="9"/>
  <c r="H55" i="9"/>
  <c r="H63" i="9"/>
  <c r="G89" i="9"/>
  <c r="H80" i="9"/>
  <c r="G110" i="9"/>
  <c r="H98" i="9"/>
  <c r="H57" i="9"/>
  <c r="D68" i="9"/>
  <c r="H60" i="9"/>
  <c r="H74" i="9"/>
  <c r="H84" i="9"/>
  <c r="D110" i="9"/>
  <c r="H102" i="9"/>
  <c r="D47" i="9"/>
  <c r="H95" i="9"/>
  <c r="D89" i="9"/>
  <c r="H52" i="9"/>
  <c r="H110" i="9"/>
  <c r="H89" i="9"/>
  <c r="H68" i="9"/>
  <c r="G10" i="9"/>
  <c r="D10" i="9"/>
  <c r="H10" i="9"/>
  <c r="G25" i="9"/>
  <c r="D25" i="9"/>
  <c r="G23" i="9"/>
  <c r="D23" i="9"/>
  <c r="G22" i="9"/>
  <c r="D22" i="9"/>
  <c r="G21" i="9"/>
  <c r="D21" i="9"/>
  <c r="H21" i="9"/>
  <c r="G20" i="9"/>
  <c r="D20" i="9"/>
  <c r="G19" i="9"/>
  <c r="D19" i="9"/>
  <c r="G18" i="9"/>
  <c r="D18" i="9"/>
  <c r="G17" i="9"/>
  <c r="D17" i="9"/>
  <c r="H17" i="9"/>
  <c r="G15" i="9"/>
  <c r="D15" i="9"/>
  <c r="G13" i="9"/>
  <c r="D13" i="9"/>
  <c r="G12" i="9"/>
  <c r="D12" i="9"/>
  <c r="G11" i="9"/>
  <c r="D11" i="9"/>
  <c r="H11" i="9"/>
  <c r="G26" i="9"/>
  <c r="D26" i="9"/>
  <c r="H15" i="9"/>
  <c r="H20" i="9"/>
  <c r="H25" i="9"/>
  <c r="H13" i="9"/>
  <c r="H19" i="9"/>
  <c r="H23" i="9"/>
  <c r="H12" i="9"/>
  <c r="H18" i="9"/>
  <c r="H22" i="9"/>
  <c r="H26" i="9"/>
  <c r="A1" i="9"/>
  <c r="A2" i="9"/>
  <c r="A2" i="2"/>
  <c r="F27" i="5" l="1"/>
  <c r="I27" i="5"/>
  <c r="H27" i="5"/>
  <c r="H15" i="28"/>
  <c r="D15" i="28"/>
  <c r="H14" i="28"/>
  <c r="D14" i="28"/>
  <c r="H13" i="28"/>
  <c r="D13" i="28"/>
  <c r="H52" i="28"/>
  <c r="D52" i="28"/>
  <c r="H54" i="28"/>
  <c r="D54" i="28"/>
  <c r="H53" i="28"/>
  <c r="D53" i="28"/>
  <c r="H41" i="28"/>
  <c r="D41" i="28"/>
  <c r="H40" i="28"/>
  <c r="D40" i="28"/>
  <c r="H39" i="28"/>
  <c r="D39" i="28"/>
  <c r="H27" i="28"/>
  <c r="D27" i="28"/>
  <c r="H26" i="28"/>
  <c r="D26" i="28"/>
  <c r="H28" i="28"/>
  <c r="D28" i="28"/>
  <c r="D24" i="21"/>
  <c r="G38" i="5"/>
  <c r="G40" i="5"/>
  <c r="B51" i="28"/>
  <c r="E22" i="2"/>
  <c r="C29" i="2"/>
  <c r="B38" i="28"/>
  <c r="D22" i="2"/>
  <c r="B25" i="28"/>
  <c r="C22" i="2"/>
  <c r="G44" i="5"/>
  <c r="D20" i="5"/>
  <c r="G12" i="5"/>
  <c r="G19" i="5"/>
  <c r="G25" i="5"/>
  <c r="D47" i="5"/>
  <c r="E29" i="2"/>
  <c r="B29" i="28"/>
  <c r="H29" i="28" s="1"/>
  <c r="B17" i="28"/>
  <c r="H17" i="28" s="1"/>
  <c r="B56" i="28"/>
  <c r="H56" i="28" s="1"/>
  <c r="D29" i="2"/>
  <c r="H12" i="28"/>
  <c r="B30" i="28"/>
  <c r="H30" i="28" s="1"/>
  <c r="B42" i="28"/>
  <c r="H42" i="28" s="1"/>
  <c r="B16" i="28"/>
  <c r="H16" i="28" s="1"/>
  <c r="B43" i="28"/>
  <c r="H43" i="28" s="1"/>
  <c r="B55" i="28"/>
  <c r="H55" i="28" s="1"/>
  <c r="B29" i="2"/>
  <c r="B22" i="2"/>
  <c r="D38" i="5"/>
  <c r="G20" i="5"/>
  <c r="D12" i="5"/>
  <c r="D19" i="5"/>
  <c r="G18" i="5"/>
  <c r="G21" i="5"/>
  <c r="D46" i="5"/>
  <c r="G46" i="5"/>
  <c r="D25" i="5"/>
  <c r="E33" i="5"/>
  <c r="E50" i="5" s="1"/>
  <c r="H33" i="5"/>
  <c r="H50" i="5" s="1"/>
  <c r="G36" i="5"/>
  <c r="G43" i="5"/>
  <c r="G47" i="5"/>
  <c r="D45" i="5"/>
  <c r="D40" i="5"/>
  <c r="D36" i="5"/>
  <c r="D43" i="5"/>
  <c r="D49" i="5"/>
  <c r="I33" i="5"/>
  <c r="I50" i="5" s="1"/>
  <c r="F33" i="5"/>
  <c r="F50" i="5" s="1"/>
  <c r="D18" i="5"/>
  <c r="D21" i="5"/>
  <c r="G17" i="5"/>
  <c r="G27" i="5"/>
  <c r="D44" i="5"/>
  <c r="G34" i="5"/>
  <c r="G49" i="5"/>
  <c r="G45" i="5"/>
  <c r="D14" i="5"/>
  <c r="D27" i="5" l="1"/>
  <c r="H51" i="28"/>
  <c r="H57" i="28" s="1"/>
  <c r="D51" i="28"/>
  <c r="H38" i="28"/>
  <c r="H44" i="28" s="1"/>
  <c r="D38" i="28"/>
  <c r="H25" i="28"/>
  <c r="D25" i="28"/>
  <c r="I59" i="5"/>
  <c r="H59" i="5"/>
  <c r="B18" i="28"/>
  <c r="D18" i="28" s="1"/>
  <c r="B31" i="28"/>
  <c r="D31" i="28" s="1"/>
  <c r="G33" i="5"/>
  <c r="G50" i="5" s="1"/>
  <c r="B44" i="28"/>
  <c r="D44" i="28" s="1"/>
  <c r="H18" i="28"/>
  <c r="H31" i="28"/>
  <c r="B57" i="28"/>
  <c r="D57" i="28" s="1"/>
  <c r="D33" i="5"/>
  <c r="D50" i="5" s="1"/>
</calcChain>
</file>

<file path=xl/sharedStrings.xml><?xml version="1.0" encoding="utf-8"?>
<sst xmlns="http://schemas.openxmlformats.org/spreadsheetml/2006/main" count="578" uniqueCount="299">
  <si>
    <t xml:space="preserve">INSTRUCTIONS FOR SUBMITTING 2021 INSTITUTIONAL SIX-YEAR PLAN </t>
  </si>
  <si>
    <t>Due Date: July 1, 2021</t>
  </si>
  <si>
    <t xml:space="preserve">PLEASE READ INSTRUCTIONS CAREFULLY </t>
  </si>
  <si>
    <t>Six-year Plan Requirement</t>
  </si>
  <si>
    <t xml:space="preserve">The Higher Education Opportunity Act of 2011 (TJ21) requires Virginia’s public institutions of higher education to prepare and submit six-year plans.  (See below for complete  code reference.)  During the 2015 General Assembly session, joint resolutions approved by the House (HJR 555) and Senate (SJ 228)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t>
  </si>
  <si>
    <t>2021 Six-year Plan Format</t>
  </si>
  <si>
    <r>
      <t xml:space="preserve">The 2021 Six-Year Plan consists of a workbook and an accompanying narrative.  The workbook has an Instructions page, Institution ID page and five parts/worksheets: In-state undergraduate Tuition and Fee Increase Rate,Tuition and Other Nongeneral Fund Revenue, Academic-Financial, General Fund (GF) Request, and Financial Aid.  </t>
    </r>
    <r>
      <rPr>
        <b/>
        <sz val="11"/>
        <rFont val="Arial"/>
        <family val="2"/>
      </rPr>
      <t>Note: Shaded cells contain formulas.</t>
    </r>
    <r>
      <rPr>
        <sz val="11"/>
        <rFont val="Arial"/>
        <family val="2"/>
      </rPr>
      <t xml:space="preserve"> Instructions for the narrative are provided in a separate attachment.  The Enrollment/Degree Projections are being developed in a separate process, but will be incorporated into the six-year plan review.  </t>
    </r>
  </si>
  <si>
    <t>The 2021 Six-Year Plans are due July 1, 2021.  The review group (referred to as Op Six) as outlined in § 23.1-306 - see Legislative Reference section below - will meet with each institution during the months of July and August to review the institution's plan and provide comments. If changes to the plans are recommended, revised institutional submissions are due no later than October 1 or immediately following an institution's Board of Visitors' meeting, if it is later than October 1.</t>
  </si>
  <si>
    <t>INSTRUCTIONS FOR SECTIONS</t>
  </si>
  <si>
    <t>1. In-state Undergraduate Tuition and Fee Increase Rate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</si>
  <si>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</si>
  <si>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2. Tuition and Other Nongeneral Fund Revenue</t>
  </si>
  <si>
    <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</si>
  <si>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t>3. Academic-Financial Plan</t>
  </si>
  <si>
    <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rFont val="Arial"/>
        <family val="2"/>
      </rPr>
      <t>All salary information must be provided in 3B. No salary information should be included in 3A.</t>
    </r>
    <r>
      <rPr>
        <sz val="11"/>
        <rFont val="Arial"/>
        <family val="2"/>
      </rPr>
      <t xml:space="preserve"> </t>
    </r>
    <r>
      <rPr>
        <b/>
        <sz val="11"/>
        <rFont val="Arial"/>
        <family val="2"/>
      </rPr>
      <t xml:space="preserve">Strategies for student financial aid, other than those that are provided through tuition revenue, should not be included on this table; they should be included in Part 4 of the plan, General Fund Request. </t>
    </r>
    <r>
      <rPr>
        <sz val="11"/>
        <rFont val="Arial"/>
        <family val="2"/>
      </rPr>
      <t xml:space="preserve"> Funding amounts in the first year should be incremental.  However, if the costs continue into the second year, they should be reflected cumulatively.  </t>
    </r>
    <r>
      <rPr>
        <b/>
        <sz val="11"/>
        <rFont val="Arial"/>
        <family val="2"/>
      </rPr>
      <t>Institutions that submit strategies that reflect incremental amounts in both years will have their plans returned for revision.</t>
    </r>
    <r>
      <rPr>
        <sz val="1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</si>
  <si>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r>
      <rPr>
        <b/>
        <i/>
        <sz val="11"/>
        <rFont val="Arial"/>
        <family val="2"/>
      </rPr>
      <t>Pathways to Opportunity: The Virginia Plan for Higher Education.</t>
    </r>
    <r>
      <rPr>
        <sz val="1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</si>
  <si>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t xml:space="preserve">The Virginia Plan has three major goals (please refer to the Plan at </t>
    </r>
    <r>
      <rPr>
        <i/>
        <sz val="12"/>
        <rFont val="Arial"/>
        <family val="2"/>
      </rPr>
      <t>https://www.schev.edu/index/statewide-strategic-plan/virginia-plan-overview</t>
    </r>
    <r>
      <rPr>
        <b/>
        <sz val="12"/>
        <rFont val="Arial"/>
        <family val="2"/>
      </rPr>
      <t xml:space="preserve"> for more information about the strategies under each goal):</t>
    </r>
  </si>
  <si>
    <t>GOAL 1 EQUITABLE: CLOSE ACCESS AND COMPLETION GAPS.</t>
  </si>
  <si>
    <t>GOAL 2 AFFORDABLE: LOWER COSTS TO STUDENTS.</t>
  </si>
  <si>
    <t>GOAL 3 TRANSFORMATIVE: EXPAND PROSPERITY.</t>
  </si>
  <si>
    <r>
      <t xml:space="preserve">The Financial Plan, 3B, of this worksheet pertains to the 2022-24 biennium.  Complete the lines appropriate to your institution. </t>
    </r>
    <r>
      <rPr>
        <b/>
        <sz val="1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rFont val="Arial"/>
        <family val="2"/>
      </rPr>
      <t>All salary information is included in this section, 3B.  There should be no salary information included in section 3A.</t>
    </r>
  </si>
  <si>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</si>
  <si>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</si>
  <si>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5. Financial Aid</t>
  </si>
  <si>
    <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</si>
  <si>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t>Special Notes:</t>
  </si>
  <si>
    <r>
      <rPr>
        <b/>
        <sz val="11"/>
        <color rgb="FF000000"/>
        <rFont val="Arial"/>
        <family val="2"/>
      </rPr>
      <t xml:space="preserve">Enrollment/Degree Projections: </t>
    </r>
    <r>
      <rPr>
        <sz val="11"/>
        <color rgb="FF000000"/>
        <rFont val="Arial"/>
        <family val="2"/>
      </rPr>
      <t xml:space="preserve"> Detailed six-year enrollment/degree projections are being collected through a separate process.  These projections will be incorporated in the Six-Year Plan as part of the July and August institutional meetings with the Op Six.     </t>
    </r>
  </si>
  <si>
    <r>
      <rPr>
        <b/>
        <sz val="11"/>
        <color rgb="FF000000"/>
        <rFont val="Arial"/>
        <family val="2"/>
      </rPr>
      <t xml:space="preserve">BOV Approval:  </t>
    </r>
    <r>
      <rPr>
        <sz val="11"/>
        <color rgb="FF000000"/>
        <rFont val="Arial"/>
        <family val="2"/>
      </rPr>
      <t>Final board approval of the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after fall board meetings as possible) as has been done in the past.  We post the responses and final plans for review by the Op Six for a period of time prior to posting to SCHEV's website.</t>
    </r>
  </si>
  <si>
    <r>
      <rPr>
        <b/>
        <sz val="11"/>
        <rFont val="Arial"/>
        <family val="2"/>
      </rPr>
      <t>Accessibility:</t>
    </r>
    <r>
      <rPr>
        <sz val="11"/>
        <rFont val="Arial"/>
        <family val="2"/>
      </rPr>
      <t xml:space="preserve">  All files need to be checked for accessibility prior to submitting them.  Information on accessibility is provided at this link on SCHEV's website: http://schev.edu/index/accessiblity/creating-accessible-content.  The first link, "How to Make Your MS Office Documents Accessible" can be used to learn how to check documents.  Only errors, not warnings, must be addressed. </t>
    </r>
  </si>
  <si>
    <t>Contacts for Questions:</t>
  </si>
  <si>
    <t xml:space="preserve">General Questions - Jean Huskey (jeanhuskey@schev.edu) </t>
  </si>
  <si>
    <t>Academic - Beverly Rebar (beverlyrebar@schev.edu)</t>
  </si>
  <si>
    <t>Finance - Yan Zheng (yanzheng@schev.edu)</t>
  </si>
  <si>
    <t>Financial Aid - Lee Andes (leeandes@schev.edu)</t>
  </si>
  <si>
    <t>Enrollment/Degree Projections - Tod Massa (todmassa@schev.edu)</t>
  </si>
  <si>
    <t>Legislative Reference:</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</si>
  <si>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</si>
  <si>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</si>
  <si>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</si>
  <si>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</si>
  <si>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</si>
  <si>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</si>
  <si>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</si>
  <si>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</si>
  <si>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</si>
  <si>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</si>
  <si>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</si>
  <si>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</si>
  <si>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</si>
  <si>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</si>
  <si>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</si>
  <si>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</si>
  <si>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</si>
  <si>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</si>
  <si>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</si>
  <si>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</si>
  <si>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</si>
  <si>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</si>
  <si>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</si>
  <si>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Six-Year Plans - Part I (2021): 2022-23 through 2027-28</t>
  </si>
  <si>
    <t>Due: July 1, 2021</t>
  </si>
  <si>
    <t>Institution:</t>
  </si>
  <si>
    <t>Norfolk State University (213)</t>
  </si>
  <si>
    <t>Institution UNITID:</t>
  </si>
  <si>
    <t>3765</t>
  </si>
  <si>
    <t>Individual responsible for plan</t>
  </si>
  <si>
    <t>Name:</t>
  </si>
  <si>
    <t>Dr. DoVenna Fulton
Dr. Gerald E. Hunter</t>
  </si>
  <si>
    <t>Email address:</t>
  </si>
  <si>
    <t>dfulton@nsu.edu
gehunter@nsu.edu</t>
  </si>
  <si>
    <t>Telephone number:</t>
  </si>
  <si>
    <t>757-823-8408
757-823-8011</t>
  </si>
  <si>
    <t>Part 1: In-State Undergraduate Tuition and Mandatory Fee Increase Plans in 2022-24 Biennium</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</si>
  <si>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</si>
  <si>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In-State Undergraduate Tuition and Mandatory E&amp;G Fees</t>
  </si>
  <si>
    <t>2021-22</t>
  </si>
  <si>
    <t>2022-23</t>
  </si>
  <si>
    <t>2023-24</t>
  </si>
  <si>
    <t>Charge (BOV approved)</t>
  </si>
  <si>
    <t>Planned Charge</t>
  </si>
  <si>
    <t>% Increase</t>
  </si>
  <si>
    <t>In-State Undergraduate Mandatory Non-E&amp;G Fees</t>
  </si>
  <si>
    <t xml:space="preserve">Part 2: Tuition and Other Nongeneral Fund (NGF) Revenue </t>
  </si>
  <si>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</si>
  <si>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t xml:space="preserve">Items </t>
  </si>
  <si>
    <t>2020-2021 (Actual)</t>
  </si>
  <si>
    <t>2021-2022 (Estimated)</t>
  </si>
  <si>
    <t>2022-2023 (Planned)</t>
  </si>
  <si>
    <t>2023-2024 (Planned)</t>
  </si>
  <si>
    <t>Total Collected Tuition Revenue</t>
  </si>
  <si>
    <t>Total Projected Tuition Revenue</t>
  </si>
  <si>
    <t>E&amp;G Programs</t>
  </si>
  <si>
    <t>Undergraduate, In-State</t>
  </si>
  <si>
    <t>Undergraduate, Out-of-State</t>
  </si>
  <si>
    <t>Graduate, In-State</t>
  </si>
  <si>
    <t>Graduate, Out-of-State</t>
  </si>
  <si>
    <t xml:space="preserve"> </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</si>
  <si>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</si>
  <si>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</si>
  <si>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</si>
  <si>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</si>
  <si>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</si>
  <si>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</si>
  <si>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</si>
  <si>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</si>
  <si>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</si>
  <si>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</si>
  <si>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Other NGF</t>
  </si>
  <si>
    <t xml:space="preserve">Total E&amp;G Revenue </t>
  </si>
  <si>
    <t>Non-E&amp;G Fee Revenue</t>
  </si>
  <si>
    <t>Total Tuition Revenue</t>
  </si>
  <si>
    <t xml:space="preserve">  In-State undergraduates</t>
  </si>
  <si>
    <t xml:space="preserve">  All Other students</t>
  </si>
  <si>
    <t xml:space="preserve">  Total non-E&amp;G fee revenue</t>
  </si>
  <si>
    <t>Total Auxiliary Revenue</t>
  </si>
  <si>
    <t>Part 3: ACADEMIC-FINANCIAL PLAN</t>
  </si>
  <si>
    <t>3A: Six-Year Plan for Academic and Support Service Strategies for Six-year Period (2022-2028)</t>
  </si>
  <si>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</si>
  <si>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Priority Ranking</t>
  </si>
  <si>
    <t>ACADEMIC AND SUPPORT SERVICE STRATEGIES FOR SIX-YEAR PERIOD (2022-2028)</t>
  </si>
  <si>
    <t>Biennium 2022-2024 (7/1/22-6/30/24)</t>
  </si>
  <si>
    <t>Description of Strategy</t>
  </si>
  <si>
    <t>Two Additional Biennia</t>
  </si>
  <si>
    <t>Strategies (Short Title)</t>
  </si>
  <si>
    <t>VP Goal</t>
  </si>
  <si>
    <t>Concise Information for Each Strategy</t>
  </si>
  <si>
    <t>Information for 2024- 2028</t>
  </si>
  <si>
    <t>2022-2023</t>
  </si>
  <si>
    <t>2023-2024</t>
  </si>
  <si>
    <t>Total Amount</t>
  </si>
  <si>
    <t>Reallocation</t>
  </si>
  <si>
    <t>Amount From Tuition Revenue</t>
  </si>
  <si>
    <t>Expanding the Academic Advising Model</t>
  </si>
  <si>
    <t>1,2,3</t>
  </si>
  <si>
    <t xml:space="preserve"> NSU has adopted centralized advising by employing professional advisors for upper-division students that are knowledgeable about their degree plans and those across the institution. See Section B for additonal info.</t>
  </si>
  <si>
    <t>This strategy will be continued into the next biennia.</t>
  </si>
  <si>
    <t xml:space="preserve">Curriculum Development </t>
  </si>
  <si>
    <t>1,3</t>
  </si>
  <si>
    <t>Implementation of curriculum reform to invoke a consciousness of social justice to serve a diverse body of students, its commitment to access and equity, and preparing students to make meaningful contributions to their communities. See Section B for additonal info</t>
  </si>
  <si>
    <t>NSU's Bridge and Beyond Progam</t>
  </si>
  <si>
    <t>NSU’s Bridge and Beyond program mission is to address academic deficiencies caused by the lasting effects of COVID19, strengthen students’ academic skills, enhance their first-year experience in college and promote student success. See Section B for additonal info</t>
  </si>
  <si>
    <t xml:space="preserve">Student Experiential and Research Learning </t>
  </si>
  <si>
    <t>Integrating student research and experiential learning with academic coursework. See Section B for additonal info</t>
  </si>
  <si>
    <t>Focusing On The Total Spartan</t>
  </si>
  <si>
    <t>NSU will address the needs of the community with  transformative and comprehensive services to address all aspects of Wellness to the success of our faculty, staff, and students.</t>
  </si>
  <si>
    <t>Center for Teaching and Learning</t>
  </si>
  <si>
    <t>2,3</t>
  </si>
  <si>
    <t>The Center for Teaching and Learning (CTL) will provide faculty and staff with professional development initiatives to promote retention and student success. See Section B for additonal info.</t>
  </si>
  <si>
    <t xml:space="preserve">Supporting Academic Excellence </t>
  </si>
  <si>
    <t>The Robert C. Nusbaum Honors College (RCNHC) is poised to provide exemplar educational experiences that meet the needs and abilities of high-ability and high-achieving students. See Section B for additonal info.</t>
  </si>
  <si>
    <t xml:space="preserve">Innovative and Transformative Faculty Research and Scholarship </t>
  </si>
  <si>
    <t>Increasing the number of faculty committed to our institutional mission and student body is essential to NSU growth and capacity to provide equitable, affordable and transformative educational experiences.</t>
  </si>
  <si>
    <t>Writing Center</t>
  </si>
  <si>
    <t>The NSU Writing Center's efforts are to improve the quality of every student’s writing as a core component of the university’s academic processes. See Section B for additonal info.</t>
  </si>
  <si>
    <t>Public Health Initiatives</t>
  </si>
  <si>
    <t>Establish membership as a partner for the new joint School of Public Health with Old Dominion University, and Eastern Virginia Medical School. See Section B for additonal info.</t>
  </si>
  <si>
    <t>Accelerated Degree Programs</t>
  </si>
  <si>
    <t>Teaming with Academic Partnerships to expand our online graduate academic program offerings. See Section B for additonal info.</t>
  </si>
  <si>
    <t>Institutional Effectiveness Expansion</t>
  </si>
  <si>
    <t>Expand the infrastructure of the Office of Institutional Research by adding human and software resources. See Section B for additonal info.</t>
  </si>
  <si>
    <t xml:space="preserve">Norfolk State University –  Next Generation Sequencing Laboratory </t>
  </si>
  <si>
    <t>Total 2022-2024 Costs (Included in Financial Plan 'Total Additional Funding Need')</t>
  </si>
  <si>
    <t>3B: Six-Year Financial Plan for Educational and General Programs, Incremental Operating Budget Need 2022-2024 Biennium</t>
  </si>
  <si>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</si>
  <si>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t>Assuming No Additional General Fund</t>
  </si>
  <si>
    <r>
      <t>Total Incremental Cost from Academic Plan</t>
    </r>
    <r>
      <rPr>
        <b/>
        <vertAlign val="superscript"/>
        <sz val="12"/>
        <rFont val="Arial"/>
        <family val="2"/>
      </rPr>
      <t>1</t>
    </r>
  </si>
  <si>
    <t>Increase T&amp;R Faculty Salaries ($)</t>
  </si>
  <si>
    <r>
      <t>T&amp;R Faculty Salary Increase Rate(%)</t>
    </r>
    <r>
      <rPr>
        <vertAlign val="superscript"/>
        <sz val="12"/>
        <rFont val="Arial"/>
        <family val="2"/>
      </rPr>
      <t>2</t>
    </r>
  </si>
  <si>
    <t>Increase Admin. Faculty Salaries ($)</t>
  </si>
  <si>
    <r>
      <t>Admin. Faculty Salary Increase Rate (%)</t>
    </r>
    <r>
      <rPr>
        <vertAlign val="superscript"/>
        <sz val="12"/>
        <rFont val="Arial"/>
        <family val="2"/>
      </rPr>
      <t>2</t>
    </r>
  </si>
  <si>
    <t>Increase Classified Staff Salaries ($)</t>
  </si>
  <si>
    <r>
      <t>Classified Salary Increase Rate (%)</t>
    </r>
    <r>
      <rPr>
        <vertAlign val="superscript"/>
        <sz val="12"/>
        <rFont val="Arial"/>
        <family val="2"/>
      </rPr>
      <t>2</t>
    </r>
  </si>
  <si>
    <r>
      <t>Increase University Staff Salaries</t>
    </r>
    <r>
      <rPr>
        <vertAlign val="superscript"/>
        <sz val="12"/>
        <rFont val="Arial"/>
        <family val="2"/>
      </rPr>
      <t xml:space="preserve"> </t>
    </r>
    <r>
      <rPr>
        <sz val="12"/>
        <rFont val="Arial"/>
        <family val="2"/>
      </rPr>
      <t>($)</t>
    </r>
  </si>
  <si>
    <r>
      <t>University Staff Salary Increase Rate (%)</t>
    </r>
    <r>
      <rPr>
        <vertAlign val="superscript"/>
        <sz val="12"/>
        <rFont val="Arial"/>
        <family val="2"/>
      </rPr>
      <t>2</t>
    </r>
  </si>
  <si>
    <r>
      <t>Increase Number of Full-Time T&amp;R Faculty($)</t>
    </r>
    <r>
      <rPr>
        <vertAlign val="superscript"/>
        <sz val="12"/>
        <rFont val="Arial"/>
        <family val="2"/>
      </rPr>
      <t>3</t>
    </r>
  </si>
  <si>
    <t>O&amp;M for New Facilities</t>
  </si>
  <si>
    <t>Addt'l In-State Student Financial Aid from Tuition Rev</t>
  </si>
  <si>
    <t>Addt'l Out-of-State Student Financial Aid from Tuition Rev</t>
  </si>
  <si>
    <t>Anticipated Nongeneral Fund Carryover</t>
  </si>
  <si>
    <t>Nongeneral Fund for Current Operations 
(Safety &amp; Security; Fringe Benefits)</t>
  </si>
  <si>
    <t>Library Enhancement</t>
  </si>
  <si>
    <t>Utility Cost Increase</t>
  </si>
  <si>
    <t>Total Additional Funding Need</t>
  </si>
  <si>
    <t>Notes:</t>
  </si>
  <si>
    <t>(1) Please ensure that these items are not double counted if they are already included in the incremental cost of the academic plan.</t>
  </si>
  <si>
    <t xml:space="preserve">(2) If planned, enter the cost of any institution-wide increase. </t>
  </si>
  <si>
    <t>(3) If planned, enter the cost of additional FTE faculty.</t>
  </si>
  <si>
    <t>Auto Check (Match = $0)</t>
  </si>
  <si>
    <t>Match Incremental Tuit Rev in Part 2</t>
  </si>
  <si>
    <t>If not matched, please provide explanation in these fields.</t>
  </si>
  <si>
    <t>Part 4: General Fund (GF) Request</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</si>
  <si>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</si>
  <si>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Initiatives Requiring General Fund Support</t>
  </si>
  <si>
    <t>Notes</t>
  </si>
  <si>
    <t>Strategies (Match Academic-Financial Worksheet Short Title)</t>
  </si>
  <si>
    <t>GF Support</t>
  </si>
  <si>
    <t>General fund support will help NSU achieve its Six Year Plan goals with minimal impact on students.</t>
  </si>
  <si>
    <t>Part 5: Financial Aid Plan</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</si>
  <si>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</si>
  <si>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</si>
  <si>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</si>
  <si>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Allocation of Tuition Revenue Used for Student Financial Aid</t>
  </si>
  <si>
    <r>
      <rPr>
        <b/>
        <sz val="14"/>
        <color rgb="FFFF0000"/>
        <rFont val="Arial"/>
        <family val="2"/>
      </rPr>
      <t>*</t>
    </r>
    <r>
      <rPr>
        <b/>
        <sz val="12"/>
        <color theme="1"/>
        <rFont val="Arial"/>
        <family val="2"/>
      </rPr>
      <t>2020-21 (Actual)  Please see footnote below</t>
    </r>
  </si>
  <si>
    <t>T&amp;F Used for Financial Aid</t>
  </si>
  <si>
    <t>Tuition Revenue for Financial Aid     (Program 108)</t>
  </si>
  <si>
    <t>% Revenue for Financial Aid</t>
  </si>
  <si>
    <t>Distribution of Financial Aid</t>
  </si>
  <si>
    <t>Unfunded Scholarships</t>
  </si>
  <si>
    <t>Other Tuition Discounts and Waivers</t>
  </si>
  <si>
    <t>Gross Tuition Revenue (Cols. B+F+G)</t>
  </si>
  <si>
    <t>Compliance</t>
  </si>
  <si>
    <t>with § 4-5.1.a.i</t>
  </si>
  <si>
    <t>First Professional, In-State</t>
  </si>
  <si>
    <t>First Professional, Out-of-State</t>
  </si>
  <si>
    <t>Total</t>
  </si>
  <si>
    <t>2021-22 (Estimated)</t>
  </si>
  <si>
    <t>2022-23 (Planned)</t>
  </si>
  <si>
    <t>2023-24 (Planned)</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</si>
  <si>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</si>
  <si>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t>Foregone Tuition Revenue As A Result of Tuition Waivers (See references at bottom of tables for waiver programs)</t>
  </si>
  <si>
    <t>Educational and General Programs</t>
  </si>
  <si>
    <t>The values entered for 2011-12 must match those submitted on the SCHEV S1/S2.</t>
  </si>
  <si>
    <t>2011-12 (Actual from S1/S2)</t>
  </si>
  <si>
    <t>Program</t>
  </si>
  <si>
    <t>In-State</t>
  </si>
  <si>
    <t>Out-of-State</t>
  </si>
  <si>
    <t>Undergraduate</t>
  </si>
  <si>
    <t>Graduate</t>
  </si>
  <si>
    <t>Foreign exchange student waivers</t>
  </si>
  <si>
    <t xml:space="preserve">Virginia's military dependent waivers </t>
  </si>
  <si>
    <t xml:space="preserve">Virginia's military member waivers </t>
  </si>
  <si>
    <t>Virginia's military veteran waivers</t>
  </si>
  <si>
    <t xml:space="preserve">Federal military member and dependent waivers </t>
  </si>
  <si>
    <t>Virginia provision for other state's National Guard duty</t>
  </si>
  <si>
    <t>Special arrangement contracts</t>
  </si>
  <si>
    <t>Academic Common Market</t>
  </si>
  <si>
    <t>Geographic waivers</t>
  </si>
  <si>
    <t>Other waivers associated with in-/out-of-state differential</t>
  </si>
  <si>
    <t>Senior Citizen's Tuition and Fee Waivers</t>
  </si>
  <si>
    <t>Certain Public Safety Personnel Child/Spouse Waivers</t>
  </si>
  <si>
    <t>Virginia Military Survivors &amp; Dependents Education Program</t>
  </si>
  <si>
    <t>Employee Waivers</t>
  </si>
  <si>
    <t>Other waivers of tuition/fees student would normally be charged</t>
  </si>
  <si>
    <t>2012-13 (Estimated)</t>
  </si>
  <si>
    <t>2013-14 (Planned)</t>
  </si>
  <si>
    <t>2014-15 (Planned)</t>
  </si>
  <si>
    <t>2015-16 (Planned)</t>
  </si>
  <si>
    <t>FA File Field</t>
  </si>
  <si>
    <t>Authorization</t>
  </si>
  <si>
    <t>TUIWAIV, IN-1</t>
  </si>
  <si>
    <t>Code of Virginia § 23-31</t>
  </si>
  <si>
    <t xml:space="preserve">TUITION=H </t>
  </si>
  <si>
    <t>Code of Virginia § 23-7.4:2 C 2</t>
  </si>
  <si>
    <t>TUITION=B</t>
  </si>
  <si>
    <t xml:space="preserve">Code of Virginia § 23-7.4 E </t>
  </si>
  <si>
    <t>TUITION=M</t>
  </si>
  <si>
    <t>Code of Virginia § 23-7.4:2 G</t>
  </si>
  <si>
    <t>TUITION=U</t>
  </si>
  <si>
    <t>Code of Virginia § 23-7.4:2 H</t>
  </si>
  <si>
    <t>TUITION=R</t>
  </si>
  <si>
    <t>Federal Higher Education Opportunity Act (Sec. 114)</t>
  </si>
  <si>
    <t>TUITION=T</t>
  </si>
  <si>
    <t>Code of Virginia § 23-7.4:2 B</t>
  </si>
  <si>
    <t>TUITION=I</t>
  </si>
  <si>
    <t>Code of Virginia § 23-7.4:2 F</t>
  </si>
  <si>
    <t>TUITION=C</t>
  </si>
  <si>
    <t>Code of Virginia § 23-7.4:2 C 1</t>
  </si>
  <si>
    <t xml:space="preserve">Geographic waivers </t>
  </si>
  <si>
    <t>Virginia Community College System</t>
  </si>
  <si>
    <t>TUITION=D</t>
  </si>
  <si>
    <t>Code of Virginia § 23-7.4:2 D</t>
  </si>
  <si>
    <t xml:space="preserve">University of Virginia's College at Wise </t>
  </si>
  <si>
    <t>TUITION=E</t>
  </si>
  <si>
    <t>Code of Virginia § 23-7.4:2 E</t>
  </si>
  <si>
    <t>Old Dominion University's TELETECHNET sites/higher education centers; Radford’s Virginia Educators program</t>
  </si>
  <si>
    <t>TUITION=P</t>
  </si>
  <si>
    <t>Appropriation Act (ODU)</t>
  </si>
  <si>
    <t>VCCS dual enrollment agreement</t>
  </si>
  <si>
    <t>TUITION=F</t>
  </si>
  <si>
    <t>Code of Virginia § 23-7.4:2 C 3</t>
  </si>
  <si>
    <t>Nonresident employed full time in Virginia provision</t>
  </si>
  <si>
    <t>TUITION=G</t>
  </si>
  <si>
    <t xml:space="preserve">Code of Virginia § 23-7.4:2 A </t>
  </si>
  <si>
    <t>One-year grace period for dependent whose parent or spouse abandons Virginia domicile</t>
  </si>
  <si>
    <t>TUITION=L</t>
  </si>
  <si>
    <t xml:space="preserve">Code of Virginia § 23-7.4 B </t>
  </si>
  <si>
    <t>Graduate student employed at a contract rate of $4K+</t>
  </si>
  <si>
    <t>TUITION=Q</t>
  </si>
  <si>
    <t>Appropriation Act § 4-2.01 b 6</t>
  </si>
  <si>
    <t>Code of Virginia § 23-38.54 et seq.</t>
  </si>
  <si>
    <t>Code of Virginia § 23-7.4:1 B</t>
  </si>
  <si>
    <t>MSDTFW, IN-7</t>
  </si>
  <si>
    <t>Code of Virginia § 23-7.4:1 A</t>
  </si>
  <si>
    <t>Appropriation Act § 4-2.01 b 9</t>
  </si>
  <si>
    <t>Rank</t>
  </si>
  <si>
    <t>Yes/No</t>
  </si>
  <si>
    <t>Yes</t>
  </si>
  <si>
    <t>No</t>
  </si>
  <si>
    <t>NSU will establish a full scale Next-Generation Sequencing-based COVID-19/SARS-CoV-2 and diagnostic testing at NSU. See Section B for additonal info.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</si>
</sst>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quot;$&quot;#,##0"/>
    <numFmt numFmtId="165" formatCode="0.0%"/>
    <numFmt numFmtId="166" formatCode="&quot;$&quot;#,##0.00"/>
  </numFmts>
  <fonts count="7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6"/>
      <color theme="10"/>
      <name val="Arial"/>
      <family val="2"/>
    </font>
    <font>
      <u/>
      <sz val="10"/>
      <color theme="11"/>
      <name val="Arial"/>
      <family val="2"/>
    </font>
    <font>
      <b/>
      <sz val="8"/>
      <color indexed="8"/>
      <name val="Arial"/>
      <family val="2"/>
    </font>
    <font>
      <sz val="10"/>
      <name val="Arial"/>
      <family val="2"/>
    </font>
    <font>
      <sz val="11"/>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6"/>
      <name val="Arial"/>
      <family val="2"/>
    </font>
    <font>
      <b/>
      <sz val="13"/>
      <name val="Arial"/>
      <family val="2"/>
    </font>
    <font>
      <b/>
      <sz val="11"/>
      <color rgb="FFFF0000"/>
      <name val="Arial"/>
      <family val="2"/>
    </font>
    <font>
      <i/>
      <sz val="11"/>
      <name val="Arial"/>
      <family val="2"/>
    </font>
    <font>
      <b/>
      <sz val="13"/>
      <color rgb="FF333333"/>
      <name val="Arial"/>
      <family val="2"/>
    </font>
    <font>
      <sz val="13"/>
      <name val="Arial"/>
      <family val="2"/>
    </font>
    <font>
      <sz val="11"/>
      <color rgb="FF333333"/>
      <name val="Arial"/>
      <family val="2"/>
    </font>
    <font>
      <b/>
      <i/>
      <sz val="13"/>
      <name val="Arial"/>
      <family val="2"/>
    </font>
    <font>
      <i/>
      <sz val="11"/>
      <color rgb="FF333333"/>
      <name val="Arial"/>
      <family val="2"/>
    </font>
    <font>
      <sz val="11"/>
      <color rgb="FFFF0000"/>
      <name val="Arial"/>
      <family val="2"/>
    </font>
    <font>
      <sz val="10"/>
      <color rgb="FFFF0000"/>
      <name val="Arial"/>
      <family val="2"/>
    </font>
    <font>
      <b/>
      <sz val="11"/>
      <color rgb="FF333333"/>
      <name val="Arial"/>
      <family val="2"/>
    </font>
    <font>
      <b/>
      <i/>
      <sz val="11"/>
      <name val="Arial"/>
      <family val="2"/>
    </font>
    <font>
      <b/>
      <sz val="18"/>
      <color theme="1"/>
      <name val="Arial"/>
      <family val="2"/>
    </font>
    <font>
      <sz val="18"/>
      <color theme="1"/>
      <name val="Arial"/>
      <family val="2"/>
    </font>
    <font>
      <b/>
      <i/>
      <sz val="18"/>
      <color theme="1"/>
      <name val="Arial"/>
      <family val="2"/>
    </font>
    <font>
      <sz val="12"/>
      <color rgb="FFFF0000"/>
      <name val="Arial"/>
      <family val="2"/>
    </font>
    <font>
      <sz val="12"/>
      <color indexed="8"/>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8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ck">
        <color auto="1"/>
      </left>
      <right style="thin">
        <color auto="1"/>
      </right>
      <top style="double">
        <color indexed="64"/>
      </top>
      <bottom style="thin">
        <color auto="1"/>
      </bottom>
      <diagonal/>
    </border>
    <border>
      <left style="thin">
        <color auto="1"/>
      </left>
      <right style="thin">
        <color auto="1"/>
      </right>
      <top style="double">
        <color indexed="64"/>
      </top>
      <bottom/>
      <diagonal/>
    </border>
    <border>
      <left style="thin">
        <color auto="1"/>
      </left>
      <right/>
      <top style="medium">
        <color auto="1"/>
      </top>
      <bottom/>
      <diagonal/>
    </border>
    <border>
      <left style="thin">
        <color auto="1"/>
      </left>
      <right/>
      <top style="double">
        <color indexed="64"/>
      </top>
      <bottom style="thin">
        <color auto="1"/>
      </bottom>
      <diagonal/>
    </border>
    <border>
      <left style="thin">
        <color auto="1"/>
      </left>
      <right/>
      <top style="double">
        <color indexed="64"/>
      </top>
      <bottom/>
      <diagonal/>
    </border>
    <border>
      <left style="medium">
        <color auto="1"/>
      </left>
      <right style="thin">
        <color auto="1"/>
      </right>
      <top style="medium">
        <color auto="1"/>
      </top>
      <bottom style="double">
        <color auto="1"/>
      </bottom>
      <diagonal/>
    </border>
    <border>
      <left style="medium">
        <color auto="1"/>
      </left>
      <right style="thin">
        <color auto="1"/>
      </right>
      <top style="double">
        <color auto="1"/>
      </top>
      <bottom style="double">
        <color auto="1"/>
      </bottom>
      <diagonal/>
    </border>
    <border>
      <left style="medium">
        <color auto="1"/>
      </left>
      <right style="thin">
        <color auto="1"/>
      </right>
      <top style="double">
        <color indexed="64"/>
      </top>
      <bottom style="thin">
        <color auto="1"/>
      </bottom>
      <diagonal/>
    </border>
    <border>
      <left style="thick">
        <color auto="1"/>
      </left>
      <right style="thin">
        <color auto="1"/>
      </right>
      <top style="medium">
        <color auto="1"/>
      </top>
      <bottom style="double">
        <color auto="1"/>
      </bottom>
      <diagonal/>
    </border>
    <border>
      <left style="thick">
        <color auto="1"/>
      </left>
      <right style="thin">
        <color auto="1"/>
      </right>
      <top style="double">
        <color auto="1"/>
      </top>
      <bottom style="double">
        <color auto="1"/>
      </bottom>
      <diagonal/>
    </border>
    <border>
      <left style="thin">
        <color auto="1"/>
      </left>
      <right style="thin">
        <color auto="1"/>
      </right>
      <top style="double">
        <color indexed="64"/>
      </top>
      <bottom style="double">
        <color auto="1"/>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style="thin">
        <color auto="1"/>
      </left>
      <right style="thin">
        <color auto="1"/>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auto="1"/>
      </top>
      <bottom/>
      <diagonal/>
    </border>
  </borders>
  <cellStyleXfs count="138">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8"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8" fillId="0" borderId="0" applyNumberFormat="0" applyFill="0" applyBorder="0" applyAlignment="0" applyProtection="0">
      <alignment vertical="top"/>
      <protection locked="0"/>
    </xf>
    <xf numFmtId="0" fontId="8" fillId="0" borderId="0"/>
    <xf numFmtId="0" fontId="8" fillId="0" borderId="0"/>
    <xf numFmtId="0" fontId="8" fillId="0" borderId="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9" fontId="4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9"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5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cellStyleXfs>
  <cellXfs count="454">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2" fillId="0" borderId="0" xfId="0" applyFont="1" applyAlignment="1">
      <alignment horizontal="left" vertical="center"/>
    </xf>
    <xf numFmtId="0" fontId="12" fillId="0" borderId="0" xfId="0" applyFont="1"/>
    <xf numFmtId="0" fontId="0" fillId="0" borderId="0" xfId="0"/>
    <xf numFmtId="0" fontId="12" fillId="0" borderId="0" xfId="1" applyFont="1" applyAlignment="1">
      <alignment vertical="center"/>
    </xf>
    <xf numFmtId="0" fontId="12" fillId="0" borderId="0" xfId="1" applyFont="1"/>
    <xf numFmtId="0" fontId="25" fillId="0" borderId="0" xfId="1" applyFont="1"/>
    <xf numFmtId="0" fontId="12" fillId="0" borderId="0" xfId="1"/>
    <xf numFmtId="0" fontId="12" fillId="0" borderId="0" xfId="1" applyFont="1" applyAlignment="1">
      <alignment horizontal="left" vertical="center"/>
    </xf>
    <xf numFmtId="0" fontId="13" fillId="0" borderId="0" xfId="0" applyFont="1" applyAlignment="1">
      <alignment horizontal="left"/>
    </xf>
    <xf numFmtId="0" fontId="35" fillId="0" borderId="0" xfId="0" applyFont="1" applyAlignment="1">
      <alignment vertical="center"/>
    </xf>
    <xf numFmtId="0" fontId="12" fillId="0" borderId="0" xfId="0" applyFont="1" applyFill="1"/>
    <xf numFmtId="164" fontId="12" fillId="6" borderId="2" xfId="0" applyNumberFormat="1" applyFont="1" applyFill="1" applyBorder="1" applyAlignment="1" applyProtection="1">
      <alignment horizontal="right" vertical="center"/>
      <protection locked="0"/>
    </xf>
    <xf numFmtId="164" fontId="12" fillId="2" borderId="2" xfId="0" applyNumberFormat="1" applyFont="1" applyFill="1" applyBorder="1" applyAlignment="1" applyProtection="1">
      <alignment horizontal="right" vertical="center"/>
      <protection locked="0"/>
    </xf>
    <xf numFmtId="0" fontId="34" fillId="0" borderId="0" xfId="0" applyFont="1" applyAlignment="1">
      <alignment vertical="center"/>
    </xf>
    <xf numFmtId="0" fontId="20" fillId="6" borderId="34" xfId="0" applyFont="1" applyFill="1" applyBorder="1" applyAlignment="1" applyProtection="1">
      <alignment vertical="center"/>
    </xf>
    <xf numFmtId="164" fontId="11" fillId="2" borderId="35" xfId="0" applyNumberFormat="1" applyFont="1" applyFill="1" applyBorder="1" applyAlignment="1" applyProtection="1">
      <alignment horizontal="right" vertical="center"/>
      <protection locked="0"/>
    </xf>
    <xf numFmtId="164" fontId="12" fillId="2" borderId="28"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1" fillId="2" borderId="33" xfId="0" applyNumberFormat="1" applyFont="1" applyFill="1" applyBorder="1" applyAlignment="1">
      <alignment vertical="center"/>
    </xf>
    <xf numFmtId="0" fontId="12" fillId="6" borderId="17" xfId="0" applyFont="1" applyFill="1" applyBorder="1" applyAlignment="1">
      <alignment horizontal="left" vertical="center"/>
    </xf>
    <xf numFmtId="0" fontId="11" fillId="2" borderId="16" xfId="0" applyFont="1" applyFill="1" applyBorder="1" applyAlignment="1">
      <alignment horizontal="center" vertical="center"/>
    </xf>
    <xf numFmtId="0" fontId="12" fillId="0" borderId="0" xfId="0" applyFont="1" applyBorder="1"/>
    <xf numFmtId="0" fontId="12" fillId="6" borderId="0" xfId="0" applyFont="1" applyFill="1" applyBorder="1" applyAlignment="1">
      <alignment horizontal="left" vertical="center" indent="2"/>
    </xf>
    <xf numFmtId="0" fontId="12" fillId="6" borderId="0" xfId="0" applyFont="1" applyFill="1" applyBorder="1" applyAlignment="1">
      <alignment horizontal="left" vertical="center"/>
    </xf>
    <xf numFmtId="0" fontId="12" fillId="0" borderId="20" xfId="0" applyFont="1" applyBorder="1"/>
    <xf numFmtId="0" fontId="12" fillId="0" borderId="19" xfId="0" applyFont="1" applyBorder="1" applyAlignment="1">
      <alignment vertical="center"/>
    </xf>
    <xf numFmtId="0" fontId="12" fillId="2" borderId="19" xfId="0" applyFont="1" applyFill="1" applyBorder="1" applyAlignment="1">
      <alignment vertical="center"/>
    </xf>
    <xf numFmtId="0" fontId="12" fillId="6" borderId="23" xfId="0" applyFont="1" applyFill="1" applyBorder="1" applyAlignment="1" applyProtection="1">
      <alignment vertical="center" wrapText="1"/>
    </xf>
    <xf numFmtId="164" fontId="12" fillId="4" borderId="3" xfId="0" applyNumberFormat="1" applyFont="1" applyFill="1" applyBorder="1" applyAlignment="1" applyProtection="1">
      <alignment horizontal="right" vertical="center"/>
      <protection locked="0"/>
    </xf>
    <xf numFmtId="0" fontId="13" fillId="0" borderId="0" xfId="0" applyFont="1" applyAlignment="1">
      <alignment horizontal="left" vertical="center"/>
    </xf>
    <xf numFmtId="0" fontId="26" fillId="0" borderId="0" xfId="1" applyFont="1" applyAlignment="1">
      <alignment horizontal="center" vertical="center"/>
    </xf>
    <xf numFmtId="164" fontId="0" fillId="0" borderId="0" xfId="0" applyNumberFormat="1"/>
    <xf numFmtId="0" fontId="17" fillId="0" borderId="21" xfId="12" applyFont="1" applyBorder="1" applyAlignment="1">
      <alignment horizontal="left"/>
    </xf>
    <xf numFmtId="164" fontId="17" fillId="0" borderId="22" xfId="12" applyNumberFormat="1" applyFont="1" applyFill="1" applyBorder="1" applyAlignment="1">
      <alignment horizontal="right" wrapText="1"/>
    </xf>
    <xf numFmtId="0" fontId="17" fillId="0" borderId="23" xfId="12" applyFont="1" applyBorder="1" applyAlignment="1">
      <alignment horizontal="left"/>
    </xf>
    <xf numFmtId="0" fontId="17" fillId="0" borderId="24" xfId="12" applyFont="1" applyBorder="1" applyAlignment="1">
      <alignment horizontal="left"/>
    </xf>
    <xf numFmtId="0" fontId="17" fillId="0" borderId="14" xfId="12" applyFont="1" applyFill="1" applyBorder="1" applyAlignment="1">
      <alignment horizontal="left" indent="2"/>
    </xf>
    <xf numFmtId="164" fontId="17" fillId="3" borderId="22" xfId="12" applyNumberFormat="1" applyFont="1" applyFill="1" applyBorder="1" applyAlignment="1">
      <alignment horizontal="right" vertical="center" wrapText="1"/>
    </xf>
    <xf numFmtId="164" fontId="17" fillId="3" borderId="19" xfId="12" applyNumberFormat="1" applyFont="1" applyFill="1" applyBorder="1" applyAlignment="1">
      <alignment vertical="center"/>
    </xf>
    <xf numFmtId="164" fontId="17" fillId="3" borderId="16" xfId="12" applyNumberFormat="1" applyFont="1" applyFill="1" applyBorder="1" applyAlignment="1">
      <alignment vertical="center"/>
    </xf>
    <xf numFmtId="164" fontId="17" fillId="3" borderId="19" xfId="12" applyNumberFormat="1" applyFont="1" applyFill="1" applyBorder="1" applyAlignment="1">
      <alignment horizontal="right" vertical="center"/>
    </xf>
    <xf numFmtId="164" fontId="17" fillId="3" borderId="16" xfId="12" applyNumberFormat="1" applyFont="1" applyFill="1" applyBorder="1" applyAlignment="1">
      <alignment horizontal="right" vertical="center"/>
    </xf>
    <xf numFmtId="164" fontId="17" fillId="0" borderId="30" xfId="0" applyNumberFormat="1" applyFont="1" applyBorder="1" applyAlignment="1">
      <alignment horizontal="right" vertical="center" wrapText="1"/>
    </xf>
    <xf numFmtId="164" fontId="17" fillId="0" borderId="51" xfId="0" applyNumberFormat="1" applyFont="1" applyBorder="1" applyAlignment="1">
      <alignment horizontal="right" vertical="center" wrapText="1"/>
    </xf>
    <xf numFmtId="0" fontId="34" fillId="0" borderId="48" xfId="0" applyFont="1" applyBorder="1" applyAlignment="1">
      <alignment horizontal="center" vertical="top"/>
    </xf>
    <xf numFmtId="0" fontId="29" fillId="0" borderId="48" xfId="0" applyFont="1" applyBorder="1" applyAlignment="1">
      <alignment vertical="top" wrapText="1"/>
    </xf>
    <xf numFmtId="0" fontId="34" fillId="0" borderId="51" xfId="0" applyFont="1" applyBorder="1" applyAlignment="1">
      <alignment horizontal="center" vertical="top"/>
    </xf>
    <xf numFmtId="0" fontId="29" fillId="0" borderId="52" xfId="0" applyFont="1" applyBorder="1" applyAlignment="1">
      <alignment vertical="top" wrapText="1"/>
    </xf>
    <xf numFmtId="0" fontId="14" fillId="2" borderId="0" xfId="0" applyFont="1" applyFill="1"/>
    <xf numFmtId="0" fontId="29" fillId="0" borderId="55" xfId="0" applyFont="1" applyBorder="1" applyAlignment="1">
      <alignment horizontal="center" vertical="top" wrapText="1"/>
    </xf>
    <xf numFmtId="0" fontId="29" fillId="0" borderId="56" xfId="0" applyFont="1" applyBorder="1" applyAlignment="1">
      <alignment horizontal="center" vertical="top" wrapText="1"/>
    </xf>
    <xf numFmtId="164" fontId="17" fillId="2" borderId="32" xfId="0" applyNumberFormat="1" applyFont="1" applyFill="1" applyBorder="1" applyAlignment="1">
      <alignment horizontal="right" vertical="center"/>
    </xf>
    <xf numFmtId="0" fontId="12" fillId="0" borderId="0" xfId="0" applyFont="1" applyAlignment="1"/>
    <xf numFmtId="164" fontId="17" fillId="2" borderId="33" xfId="0" applyNumberFormat="1" applyFont="1" applyFill="1" applyBorder="1" applyAlignment="1">
      <alignment horizontal="right" vertical="center"/>
    </xf>
    <xf numFmtId="164" fontId="17" fillId="2" borderId="2" xfId="0" applyNumberFormat="1" applyFont="1" applyFill="1" applyBorder="1" applyAlignment="1">
      <alignment horizontal="right" vertical="center"/>
    </xf>
    <xf numFmtId="164" fontId="17" fillId="2" borderId="64" xfId="0" applyNumberFormat="1" applyFont="1" applyFill="1" applyBorder="1" applyAlignment="1">
      <alignment horizontal="right" vertical="center"/>
    </xf>
    <xf numFmtId="164" fontId="17" fillId="0" borderId="63" xfId="0" applyNumberFormat="1" applyFont="1" applyBorder="1" applyAlignment="1">
      <alignment horizontal="right" vertical="center" wrapText="1"/>
    </xf>
    <xf numFmtId="164" fontId="12" fillId="0" borderId="0" xfId="1" applyNumberFormat="1" applyFill="1" applyBorder="1" applyProtection="1">
      <protection locked="0"/>
    </xf>
    <xf numFmtId="0" fontId="26" fillId="0" borderId="0" xfId="1" applyFont="1" applyAlignment="1">
      <alignment vertical="center"/>
    </xf>
    <xf numFmtId="0" fontId="26" fillId="0" borderId="0" xfId="0" applyFont="1" applyAlignment="1">
      <alignment vertical="center"/>
    </xf>
    <xf numFmtId="0" fontId="57" fillId="5" borderId="10" xfId="0" applyFont="1" applyFill="1" applyBorder="1" applyAlignment="1">
      <alignment horizontal="center" vertical="center" wrapText="1"/>
    </xf>
    <xf numFmtId="0" fontId="57" fillId="2" borderId="10" xfId="1" applyFont="1" applyFill="1" applyBorder="1" applyAlignment="1">
      <alignment horizontal="center" vertical="center" wrapText="1"/>
    </xf>
    <xf numFmtId="0" fontId="57" fillId="5" borderId="49" xfId="0" applyFont="1" applyFill="1" applyBorder="1" applyAlignment="1">
      <alignment horizontal="center" vertical="center" wrapText="1"/>
    </xf>
    <xf numFmtId="0" fontId="60" fillId="0" borderId="75" xfId="1" applyFont="1" applyBorder="1" applyAlignment="1">
      <alignment horizontal="left" vertical="top" wrapText="1"/>
    </xf>
    <xf numFmtId="0" fontId="14" fillId="0" borderId="0" xfId="1" applyFont="1" applyAlignment="1">
      <alignment horizontal="left" vertical="top" wrapText="1"/>
    </xf>
    <xf numFmtId="0" fontId="60" fillId="0" borderId="75" xfId="1" applyFont="1" applyFill="1" applyBorder="1" applyAlignment="1">
      <alignment horizontal="left" vertical="top" wrapText="1"/>
    </xf>
    <xf numFmtId="0" fontId="24" fillId="0" borderId="75" xfId="1" applyFont="1" applyFill="1" applyBorder="1" applyAlignment="1">
      <alignment horizontal="left" vertical="top" wrapText="1"/>
    </xf>
    <xf numFmtId="0" fontId="13" fillId="0" borderId="75" xfId="1" applyFont="1" applyFill="1" applyBorder="1" applyAlignment="1">
      <alignment horizontal="left" vertical="top" wrapText="1"/>
    </xf>
    <xf numFmtId="0" fontId="61" fillId="3" borderId="65" xfId="1" applyFont="1" applyFill="1" applyBorder="1" applyAlignment="1">
      <alignment horizontal="left" vertical="top" wrapText="1"/>
    </xf>
    <xf numFmtId="0" fontId="45" fillId="0" borderId="65" xfId="1" applyFont="1" applyFill="1" applyBorder="1" applyAlignment="1">
      <alignment horizontal="left" vertical="center" wrapText="1"/>
    </xf>
    <xf numFmtId="0" fontId="45" fillId="0" borderId="0" xfId="1" applyFont="1" applyAlignment="1">
      <alignment horizontal="left" vertical="center" wrapText="1"/>
    </xf>
    <xf numFmtId="0" fontId="56" fillId="0" borderId="0" xfId="1" applyFont="1" applyAlignment="1">
      <alignment horizontal="left" vertical="top" wrapText="1"/>
    </xf>
    <xf numFmtId="0" fontId="45" fillId="0" borderId="1" xfId="1" applyFont="1" applyFill="1" applyBorder="1" applyAlignment="1">
      <alignment horizontal="left" vertical="center" wrapText="1"/>
    </xf>
    <xf numFmtId="0" fontId="45" fillId="0" borderId="75" xfId="1" applyFont="1" applyBorder="1" applyAlignment="1">
      <alignment horizontal="left" vertical="center" wrapText="1"/>
    </xf>
    <xf numFmtId="0" fontId="48" fillId="3" borderId="16" xfId="1" applyFont="1" applyFill="1" applyBorder="1" applyAlignment="1">
      <alignment horizontal="left" vertical="center" wrapText="1"/>
    </xf>
    <xf numFmtId="0" fontId="14" fillId="0" borderId="0" xfId="1" applyFont="1" applyAlignment="1">
      <alignment horizontal="left" vertical="center" wrapText="1"/>
    </xf>
    <xf numFmtId="0" fontId="61" fillId="3" borderId="65" xfId="1" applyFont="1" applyFill="1" applyBorder="1" applyAlignment="1">
      <alignment horizontal="left" vertical="center" wrapText="1"/>
    </xf>
    <xf numFmtId="0" fontId="50" fillId="0" borderId="65" xfId="1" applyFont="1" applyBorder="1" applyAlignment="1">
      <alignment horizontal="left" vertical="center" wrapText="1"/>
    </xf>
    <xf numFmtId="0" fontId="45" fillId="0" borderId="0" xfId="1" applyFont="1" applyFill="1" applyAlignment="1">
      <alignment horizontal="left" vertical="center" wrapText="1"/>
    </xf>
    <xf numFmtId="0" fontId="64" fillId="3" borderId="65" xfId="1" applyFont="1" applyFill="1" applyBorder="1" applyAlignment="1">
      <alignment horizontal="left" vertical="center" wrapText="1"/>
    </xf>
    <xf numFmtId="0" fontId="65" fillId="0" borderId="0" xfId="1" applyFont="1" applyAlignment="1">
      <alignment horizontal="left" vertical="center" wrapText="1"/>
    </xf>
    <xf numFmtId="0" fontId="66" fillId="0" borderId="65" xfId="1" applyFont="1" applyBorder="1" applyAlignment="1">
      <alignment horizontal="left" vertical="center" wrapText="1"/>
    </xf>
    <xf numFmtId="0" fontId="45" fillId="0" borderId="65" xfId="1" applyFont="1" applyBorder="1" applyAlignment="1">
      <alignment horizontal="left" vertical="center" wrapText="1"/>
    </xf>
    <xf numFmtId="0" fontId="61" fillId="7" borderId="65" xfId="1" applyFont="1" applyFill="1" applyBorder="1" applyAlignment="1">
      <alignment horizontal="left" vertical="center" wrapText="1"/>
    </xf>
    <xf numFmtId="0" fontId="45" fillId="7" borderId="75" xfId="1" applyFont="1" applyFill="1" applyBorder="1" applyAlignment="1">
      <alignment horizontal="left" vertical="center" wrapText="1"/>
    </xf>
    <xf numFmtId="0" fontId="67" fillId="3" borderId="65" xfId="1" applyFont="1" applyFill="1" applyBorder="1" applyAlignment="1">
      <alignment horizontal="left" vertical="center" wrapText="1"/>
    </xf>
    <xf numFmtId="0" fontId="68" fillId="0" borderId="75" xfId="1" applyFont="1" applyBorder="1" applyAlignment="1">
      <alignment horizontal="left" vertical="center" wrapText="1"/>
    </xf>
    <xf numFmtId="0" fontId="63" fillId="0" borderId="0" xfId="1" applyFont="1" applyAlignment="1">
      <alignment horizontal="left" vertical="center" wrapText="1"/>
    </xf>
    <xf numFmtId="0" fontId="63" fillId="0" borderId="75" xfId="1" applyFont="1" applyBorder="1" applyAlignment="1">
      <alignment horizontal="left" vertical="center" wrapText="1"/>
    </xf>
    <xf numFmtId="0" fontId="14" fillId="0" borderId="75" xfId="1" applyFont="1" applyBorder="1" applyAlignment="1">
      <alignment horizontal="left" vertical="top" wrapText="1"/>
    </xf>
    <xf numFmtId="0" fontId="12" fillId="0" borderId="1" xfId="0" applyFont="1" applyBorder="1"/>
    <xf numFmtId="165" fontId="12" fillId="3" borderId="65" xfId="1" applyNumberFormat="1" applyFill="1" applyBorder="1" applyAlignment="1" applyProtection="1">
      <alignment horizontal="right"/>
      <protection locked="0"/>
    </xf>
    <xf numFmtId="164" fontId="12" fillId="3" borderId="0" xfId="1" applyNumberFormat="1" applyFont="1" applyFill="1" applyAlignment="1">
      <alignment horizontal="right" vertical="center"/>
    </xf>
    <xf numFmtId="0" fontId="70" fillId="3" borderId="0" xfId="1" quotePrefix="1" applyFont="1" applyFill="1" applyAlignment="1">
      <alignment horizontal="left" vertical="center"/>
    </xf>
    <xf numFmtId="165" fontId="12" fillId="3" borderId="1" xfId="1" applyNumberFormat="1" applyFill="1" applyBorder="1" applyAlignment="1" applyProtection="1">
      <alignment horizontal="right"/>
      <protection locked="0"/>
    </xf>
    <xf numFmtId="165" fontId="11" fillId="3" borderId="16" xfId="1" applyNumberFormat="1" applyFont="1" applyFill="1" applyBorder="1" applyAlignment="1" applyProtection="1">
      <alignment horizontal="right"/>
      <protection locked="0"/>
    </xf>
    <xf numFmtId="164" fontId="12" fillId="0" borderId="0" xfId="1" applyNumberFormat="1" applyFont="1" applyAlignment="1">
      <alignment horizontal="left" vertical="center"/>
    </xf>
    <xf numFmtId="164" fontId="17" fillId="0" borderId="21" xfId="12" applyNumberFormat="1" applyFont="1" applyFill="1" applyBorder="1" applyAlignment="1">
      <alignment horizontal="right" wrapText="1"/>
    </xf>
    <xf numFmtId="164" fontId="17" fillId="3" borderId="7" xfId="12" applyNumberFormat="1" applyFont="1" applyFill="1" applyBorder="1" applyAlignment="1">
      <alignment vertical="center"/>
    </xf>
    <xf numFmtId="164" fontId="17" fillId="3" borderId="29" xfId="12" applyNumberFormat="1" applyFont="1" applyFill="1" applyBorder="1" applyAlignment="1">
      <alignment horizontal="right" wrapText="1"/>
    </xf>
    <xf numFmtId="164" fontId="17" fillId="3" borderId="32" xfId="12" applyNumberFormat="1" applyFont="1" applyFill="1" applyBorder="1" applyAlignment="1">
      <alignment horizontal="right" wrapText="1"/>
    </xf>
    <xf numFmtId="164" fontId="17" fillId="3" borderId="34" xfId="12" applyNumberFormat="1" applyFont="1" applyFill="1" applyBorder="1" applyAlignment="1">
      <alignment horizontal="right" wrapText="1"/>
    </xf>
    <xf numFmtId="0" fontId="19" fillId="0" borderId="0" xfId="1" applyFont="1" applyBorder="1"/>
    <xf numFmtId="0" fontId="23" fillId="0" borderId="2" xfId="1" applyFont="1" applyFill="1" applyBorder="1"/>
    <xf numFmtId="0" fontId="11" fillId="2" borderId="1" xfId="1" applyFont="1" applyFill="1" applyBorder="1" applyAlignment="1">
      <alignment horizontal="center"/>
    </xf>
    <xf numFmtId="0" fontId="11" fillId="2" borderId="2" xfId="1" applyFont="1" applyFill="1" applyBorder="1" applyAlignment="1">
      <alignment horizontal="center" vertical="center" wrapText="1"/>
    </xf>
    <xf numFmtId="0" fontId="45" fillId="0" borderId="65" xfId="1" applyFont="1" applyFill="1" applyBorder="1" applyAlignment="1">
      <alignment horizontal="left" vertical="top" wrapText="1"/>
    </xf>
    <xf numFmtId="0" fontId="11" fillId="0" borderId="0" xfId="1" applyFont="1" applyFill="1" applyBorder="1"/>
    <xf numFmtId="164" fontId="12" fillId="0" borderId="0" xfId="1" applyNumberFormat="1" applyFont="1" applyBorder="1" applyProtection="1">
      <protection locked="0"/>
    </xf>
    <xf numFmtId="0" fontId="73" fillId="6" borderId="0" xfId="0" applyFont="1" applyFill="1"/>
    <xf numFmtId="0" fontId="74" fillId="6" borderId="0" xfId="0" applyFont="1" applyFill="1"/>
    <xf numFmtId="0" fontId="17" fillId="6" borderId="0" xfId="0" applyFont="1" applyFill="1"/>
    <xf numFmtId="0" fontId="17" fillId="6" borderId="66" xfId="0" applyFont="1" applyFill="1" applyBorder="1" applyAlignment="1">
      <alignment horizontal="center" wrapText="1"/>
    </xf>
    <xf numFmtId="164" fontId="17" fillId="6" borderId="66" xfId="0" applyNumberFormat="1" applyFont="1" applyFill="1" applyBorder="1" applyAlignment="1">
      <alignment horizontal="right" wrapText="1"/>
    </xf>
    <xf numFmtId="0" fontId="17" fillId="6" borderId="0" xfId="0" applyFont="1" applyFill="1" applyBorder="1" applyAlignment="1">
      <alignment wrapText="1"/>
    </xf>
    <xf numFmtId="0" fontId="26" fillId="6" borderId="0" xfId="0" applyFont="1" applyFill="1" applyAlignment="1">
      <alignment vertical="center"/>
    </xf>
    <xf numFmtId="0" fontId="12" fillId="6" borderId="0" xfId="0" applyFont="1" applyFill="1"/>
    <xf numFmtId="0" fontId="55" fillId="6" borderId="65" xfId="0" applyFont="1" applyFill="1" applyBorder="1" applyAlignment="1">
      <alignment horizontal="left" vertical="center"/>
    </xf>
    <xf numFmtId="0" fontId="12" fillId="6" borderId="65" xfId="0" applyFont="1" applyFill="1" applyBorder="1" applyAlignment="1">
      <alignment vertical="center"/>
    </xf>
    <xf numFmtId="0" fontId="12" fillId="6" borderId="0" xfId="0" applyFont="1" applyFill="1" applyAlignment="1">
      <alignment vertical="center"/>
    </xf>
    <xf numFmtId="0" fontId="12" fillId="6" borderId="0" xfId="0" applyFont="1" applyFill="1" applyAlignment="1">
      <alignment horizontal="left" vertical="center"/>
    </xf>
    <xf numFmtId="0" fontId="14" fillId="6" borderId="0" xfId="0" applyFont="1" applyFill="1"/>
    <xf numFmtId="0" fontId="52" fillId="6" borderId="66" xfId="0" applyFont="1" applyFill="1" applyBorder="1" applyAlignment="1">
      <alignment horizontal="center" vertical="center" wrapText="1"/>
    </xf>
    <xf numFmtId="0" fontId="52" fillId="6" borderId="67" xfId="0" applyFont="1" applyFill="1" applyBorder="1" applyAlignment="1">
      <alignment horizontal="center" vertical="center" wrapText="1"/>
    </xf>
    <xf numFmtId="0" fontId="29" fillId="6" borderId="48" xfId="0" applyFont="1" applyFill="1" applyBorder="1" applyAlignment="1">
      <alignment vertical="top" wrapText="1"/>
    </xf>
    <xf numFmtId="0" fontId="29" fillId="6" borderId="55" xfId="0" applyFont="1" applyFill="1" applyBorder="1" applyAlignment="1">
      <alignment horizontal="center" vertical="top" wrapText="1"/>
    </xf>
    <xf numFmtId="164" fontId="17" fillId="6" borderId="30" xfId="0" applyNumberFormat="1" applyFont="1" applyFill="1" applyBorder="1" applyAlignment="1">
      <alignment horizontal="right" vertical="center" wrapText="1"/>
    </xf>
    <xf numFmtId="0" fontId="34" fillId="6" borderId="51" xfId="0" applyFont="1" applyFill="1" applyBorder="1" applyAlignment="1">
      <alignment horizontal="center" vertical="top"/>
    </xf>
    <xf numFmtId="0" fontId="29" fillId="6" borderId="52" xfId="0" applyFont="1" applyFill="1" applyBorder="1" applyAlignment="1">
      <alignment vertical="top" wrapText="1"/>
    </xf>
    <xf numFmtId="0" fontId="29" fillId="6" borderId="56" xfId="0" applyFont="1" applyFill="1" applyBorder="1" applyAlignment="1">
      <alignment horizontal="center" vertical="top" wrapText="1"/>
    </xf>
    <xf numFmtId="164" fontId="17" fillId="6" borderId="51" xfId="0" applyNumberFormat="1" applyFont="1" applyFill="1" applyBorder="1" applyAlignment="1">
      <alignment horizontal="right" vertical="center" wrapText="1"/>
    </xf>
    <xf numFmtId="0" fontId="29" fillId="6" borderId="54" xfId="0" applyFont="1" applyFill="1" applyBorder="1" applyAlignment="1">
      <alignment horizontal="left" vertical="top" wrapText="1"/>
    </xf>
    <xf numFmtId="0" fontId="34" fillId="6" borderId="54" xfId="0" applyFont="1" applyFill="1" applyBorder="1" applyAlignment="1">
      <alignment horizontal="center" vertical="top"/>
    </xf>
    <xf numFmtId="0" fontId="29" fillId="6" borderId="54" xfId="0" applyFont="1" applyFill="1" applyBorder="1" applyAlignment="1">
      <alignment vertical="top" wrapText="1"/>
    </xf>
    <xf numFmtId="0" fontId="29" fillId="6" borderId="57" xfId="0" applyFont="1" applyFill="1" applyBorder="1" applyAlignment="1">
      <alignment horizontal="center" vertical="top" wrapText="1"/>
    </xf>
    <xf numFmtId="0" fontId="20" fillId="6" borderId="5" xfId="0" applyFont="1" applyFill="1" applyBorder="1" applyAlignment="1">
      <alignment vertical="center" wrapText="1"/>
    </xf>
    <xf numFmtId="0" fontId="54" fillId="6" borderId="1" xfId="0" applyFont="1" applyFill="1" applyBorder="1" applyAlignment="1"/>
    <xf numFmtId="0" fontId="55" fillId="6" borderId="65" xfId="0" applyFont="1" applyFill="1" applyBorder="1" applyAlignment="1"/>
    <xf numFmtId="0" fontId="12" fillId="6" borderId="65" xfId="0" applyFont="1" applyFill="1" applyBorder="1"/>
    <xf numFmtId="0" fontId="12" fillId="6" borderId="0" xfId="0" applyFont="1" applyFill="1" applyBorder="1" applyAlignment="1"/>
    <xf numFmtId="0" fontId="43" fillId="6" borderId="0" xfId="1" applyFont="1" applyFill="1" applyBorder="1" applyAlignment="1">
      <alignment horizontal="center" vertical="center" wrapText="1"/>
    </xf>
    <xf numFmtId="0" fontId="12" fillId="6" borderId="0" xfId="0" applyFont="1" applyFill="1" applyBorder="1"/>
    <xf numFmtId="164" fontId="17" fillId="6" borderId="32" xfId="0" applyNumberFormat="1" applyFont="1" applyFill="1" applyBorder="1" applyAlignment="1" applyProtection="1">
      <alignment horizontal="right" vertical="center" wrapText="1"/>
      <protection locked="0"/>
    </xf>
    <xf numFmtId="164" fontId="17" fillId="6" borderId="47" xfId="0" applyNumberFormat="1" applyFont="1" applyFill="1" applyBorder="1" applyAlignment="1" applyProtection="1">
      <alignment horizontal="right" vertical="center" wrapText="1"/>
      <protection locked="0"/>
    </xf>
    <xf numFmtId="164" fontId="17" fillId="6" borderId="0" xfId="0" applyNumberFormat="1" applyFont="1" applyFill="1" applyBorder="1" applyAlignment="1">
      <alignment horizontal="right" vertical="center" wrapText="1"/>
    </xf>
    <xf numFmtId="10" fontId="17" fillId="6" borderId="32" xfId="83" applyNumberFormat="1" applyFont="1" applyFill="1" applyBorder="1" applyAlignment="1" applyProtection="1">
      <alignment horizontal="right" vertical="center" wrapText="1"/>
      <protection locked="0"/>
    </xf>
    <xf numFmtId="10" fontId="17" fillId="6" borderId="47" xfId="83" applyNumberFormat="1" applyFont="1" applyFill="1" applyBorder="1" applyAlignment="1" applyProtection="1">
      <alignment horizontal="right" vertical="center" wrapText="1"/>
      <protection locked="0"/>
    </xf>
    <xf numFmtId="10" fontId="17" fillId="6" borderId="0" xfId="83" applyNumberFormat="1" applyFont="1" applyFill="1" applyBorder="1" applyAlignment="1">
      <alignment horizontal="right" vertical="center" wrapText="1"/>
    </xf>
    <xf numFmtId="0" fontId="12" fillId="6" borderId="0" xfId="1" applyFont="1" applyFill="1"/>
    <xf numFmtId="0" fontId="12" fillId="6" borderId="0" xfId="1" applyFill="1"/>
    <xf numFmtId="0" fontId="12" fillId="6" borderId="0" xfId="1" applyFont="1" applyFill="1" applyBorder="1" applyAlignment="1"/>
    <xf numFmtId="164" fontId="17" fillId="6" borderId="79" xfId="0" applyNumberFormat="1" applyFont="1" applyFill="1" applyBorder="1" applyAlignment="1">
      <alignment horizontal="right" wrapText="1"/>
    </xf>
    <xf numFmtId="165" fontId="12" fillId="6" borderId="79" xfId="1" applyNumberFormat="1" applyFont="1" applyFill="1" applyBorder="1" applyAlignment="1" applyProtection="1">
      <alignment horizontal="right"/>
      <protection locked="0"/>
    </xf>
    <xf numFmtId="0" fontId="54" fillId="6" borderId="3" xfId="0" applyFont="1" applyFill="1" applyBorder="1" applyAlignment="1" applyProtection="1">
      <protection locked="0"/>
    </xf>
    <xf numFmtId="0" fontId="14" fillId="0" borderId="83" xfId="1" applyFont="1" applyBorder="1" applyAlignment="1">
      <alignment horizontal="left" vertical="top" wrapText="1"/>
    </xf>
    <xf numFmtId="0" fontId="14" fillId="0" borderId="0" xfId="1" applyFont="1" applyBorder="1" applyAlignment="1">
      <alignment horizontal="left" vertical="top" wrapText="1"/>
    </xf>
    <xf numFmtId="0" fontId="13" fillId="0" borderId="1" xfId="1" applyFont="1" applyFill="1" applyBorder="1" applyAlignment="1">
      <alignment horizontal="left" vertical="top" wrapText="1"/>
    </xf>
    <xf numFmtId="0" fontId="45" fillId="0" borderId="75" xfId="1" applyFont="1" applyFill="1" applyBorder="1" applyAlignment="1">
      <alignment horizontal="left" vertical="top" wrapText="1"/>
    </xf>
    <xf numFmtId="0" fontId="45" fillId="0" borderId="2" xfId="1" applyFont="1" applyFill="1" applyBorder="1" applyAlignment="1">
      <alignment horizontal="left" vertical="top" wrapText="1"/>
    </xf>
    <xf numFmtId="0" fontId="11" fillId="6" borderId="0" xfId="1" applyFont="1" applyFill="1" applyBorder="1" applyAlignment="1"/>
    <xf numFmtId="0" fontId="13" fillId="6" borderId="0" xfId="1" applyFont="1" applyFill="1" applyBorder="1" applyAlignment="1"/>
    <xf numFmtId="0" fontId="13" fillId="0" borderId="65" xfId="1" applyFont="1" applyFill="1" applyBorder="1" applyAlignment="1">
      <alignment horizontal="center" vertical="center" wrapText="1"/>
    </xf>
    <xf numFmtId="0" fontId="14" fillId="0" borderId="65" xfId="0" applyFont="1" applyFill="1" applyBorder="1"/>
    <xf numFmtId="0" fontId="12" fillId="6" borderId="65" xfId="0" applyFont="1" applyFill="1" applyBorder="1" applyAlignment="1"/>
    <xf numFmtId="164" fontId="14" fillId="2" borderId="65" xfId="0" applyNumberFormat="1" applyFont="1" applyFill="1" applyBorder="1"/>
    <xf numFmtId="165" fontId="12" fillId="2" borderId="66" xfId="1" applyNumberFormat="1" applyFont="1" applyFill="1" applyBorder="1" applyAlignment="1" applyProtection="1">
      <alignment horizontal="right"/>
      <protection locked="0"/>
    </xf>
    <xf numFmtId="164" fontId="13" fillId="2" borderId="32" xfId="1" applyNumberFormat="1" applyFont="1" applyFill="1" applyBorder="1" applyAlignment="1" applyProtection="1">
      <alignment vertical="center"/>
      <protection locked="0"/>
    </xf>
    <xf numFmtId="164" fontId="13" fillId="2" borderId="47" xfId="1" applyNumberFormat="1" applyFont="1" applyFill="1" applyBorder="1" applyAlignment="1" applyProtection="1">
      <alignment vertical="center"/>
      <protection locked="0"/>
    </xf>
    <xf numFmtId="164" fontId="14" fillId="2" borderId="29" xfId="1" applyNumberFormat="1" applyFont="1" applyFill="1" applyBorder="1" applyAlignment="1" applyProtection="1">
      <alignment vertical="center"/>
      <protection locked="0"/>
    </xf>
    <xf numFmtId="164" fontId="14" fillId="2" borderId="50" xfId="1" applyNumberFormat="1" applyFont="1" applyFill="1" applyBorder="1" applyAlignment="1" applyProtection="1">
      <alignment vertical="center"/>
      <protection locked="0"/>
    </xf>
    <xf numFmtId="164" fontId="17" fillId="2" borderId="47" xfId="0" applyNumberFormat="1" applyFont="1" applyFill="1" applyBorder="1" applyAlignment="1">
      <alignment horizontal="right" vertical="center"/>
    </xf>
    <xf numFmtId="164" fontId="14" fillId="3" borderId="58" xfId="0" applyNumberFormat="1" applyFont="1" applyFill="1" applyBorder="1" applyAlignment="1">
      <alignment horizontal="right" vertical="center" wrapText="1"/>
    </xf>
    <xf numFmtId="164" fontId="14" fillId="3" borderId="59" xfId="0" applyNumberFormat="1" applyFont="1" applyFill="1" applyBorder="1" applyAlignment="1">
      <alignment horizontal="right" vertical="center" wrapText="1"/>
    </xf>
    <xf numFmtId="164" fontId="14" fillId="3" borderId="60" xfId="0" applyNumberFormat="1" applyFont="1" applyFill="1" applyBorder="1" applyAlignment="1">
      <alignment horizontal="right" vertical="center" wrapText="1"/>
    </xf>
    <xf numFmtId="164" fontId="17" fillId="3" borderId="61" xfId="0" applyNumberFormat="1" applyFont="1" applyFill="1" applyBorder="1" applyAlignment="1">
      <alignment horizontal="right" vertical="center" wrapText="1"/>
    </xf>
    <xf numFmtId="164" fontId="17" fillId="3" borderId="62" xfId="0" applyNumberFormat="1" applyFont="1" applyFill="1" applyBorder="1" applyAlignment="1">
      <alignment horizontal="right" vertical="center" wrapText="1"/>
    </xf>
    <xf numFmtId="164" fontId="17" fillId="3" borderId="53" xfId="0" applyNumberFormat="1" applyFont="1" applyFill="1" applyBorder="1" applyAlignment="1">
      <alignment horizontal="right" vertical="center" wrapText="1"/>
    </xf>
    <xf numFmtId="0" fontId="21" fillId="0" borderId="0" xfId="0" applyFont="1" applyAlignment="1">
      <alignment vertical="top"/>
    </xf>
    <xf numFmtId="0" fontId="0" fillId="0" borderId="0" xfId="0" applyAlignment="1">
      <alignment vertical="top"/>
    </xf>
    <xf numFmtId="166" fontId="0" fillId="0" borderId="0" xfId="0" applyNumberFormat="1"/>
    <xf numFmtId="0" fontId="12" fillId="6" borderId="0" xfId="0" applyFont="1" applyFill="1"/>
    <xf numFmtId="164" fontId="12" fillId="6" borderId="0" xfId="0" applyNumberFormat="1" applyFont="1" applyFill="1"/>
    <xf numFmtId="164" fontId="11" fillId="6" borderId="0" xfId="1" applyNumberFormat="1" applyFont="1" applyFill="1" applyBorder="1" applyAlignment="1">
      <alignment horizontal="left"/>
    </xf>
    <xf numFmtId="0" fontId="30" fillId="6" borderId="7" xfId="0" applyFont="1" applyFill="1" applyBorder="1" applyAlignment="1">
      <alignment horizontal="center" vertical="center" wrapText="1"/>
    </xf>
    <xf numFmtId="0" fontId="11" fillId="2" borderId="65" xfId="1" applyFont="1" applyFill="1" applyBorder="1" applyAlignment="1">
      <alignment horizontal="center"/>
    </xf>
    <xf numFmtId="0" fontId="11" fillId="2" borderId="65" xfId="1" applyFont="1" applyFill="1" applyBorder="1" applyAlignment="1">
      <alignment horizontal="center" vertical="center" wrapText="1"/>
    </xf>
    <xf numFmtId="0" fontId="23" fillId="0" borderId="65" xfId="1" applyFont="1" applyBorder="1"/>
    <xf numFmtId="0" fontId="12" fillId="0" borderId="65" xfId="1" applyBorder="1" applyAlignment="1">
      <alignment horizontal="left" indent="1"/>
    </xf>
    <xf numFmtId="164" fontId="12" fillId="0" borderId="65" xfId="1" applyNumberFormat="1" applyBorder="1" applyProtection="1">
      <protection locked="0"/>
    </xf>
    <xf numFmtId="0" fontId="12" fillId="0" borderId="65" xfId="1" applyFont="1" applyBorder="1"/>
    <xf numFmtId="0" fontId="19" fillId="0" borderId="65" xfId="1" applyFont="1" applyBorder="1"/>
    <xf numFmtId="164" fontId="12" fillId="2" borderId="65" xfId="1" applyNumberFormat="1" applyFill="1" applyBorder="1" applyProtection="1">
      <protection locked="0"/>
    </xf>
    <xf numFmtId="0" fontId="12" fillId="0" borderId="65" xfId="1" applyFont="1" applyFill="1" applyBorder="1"/>
    <xf numFmtId="164" fontId="12" fillId="0" borderId="65" xfId="1" applyNumberFormat="1" applyFont="1" applyBorder="1" applyProtection="1">
      <protection locked="0"/>
    </xf>
    <xf numFmtId="164" fontId="12" fillId="2" borderId="65" xfId="1" applyNumberFormat="1" applyFont="1" applyFill="1" applyBorder="1" applyProtection="1">
      <protection locked="0"/>
    </xf>
    <xf numFmtId="0" fontId="11" fillId="0" borderId="65" xfId="1" applyFont="1" applyFill="1" applyBorder="1"/>
    <xf numFmtId="164" fontId="17" fillId="2" borderId="65" xfId="0" applyNumberFormat="1" applyFont="1" applyFill="1" applyBorder="1" applyAlignment="1">
      <alignment horizontal="right" vertical="center"/>
    </xf>
    <xf numFmtId="0" fontId="54" fillId="6" borderId="65" xfId="0" applyFont="1" applyFill="1" applyBorder="1" applyAlignment="1" applyProtection="1">
      <protection locked="0"/>
    </xf>
    <xf numFmtId="164" fontId="14" fillId="2" borderId="65" xfId="1" applyNumberFormat="1" applyFont="1" applyFill="1" applyBorder="1" applyAlignment="1" applyProtection="1">
      <alignment vertical="center"/>
      <protection locked="0"/>
    </xf>
    <xf numFmtId="0" fontId="34" fillId="6" borderId="65" xfId="0" applyFont="1" applyFill="1" applyBorder="1" applyAlignment="1" applyProtection="1">
      <alignment horizontal="center" vertical="center"/>
      <protection locked="0"/>
    </xf>
    <xf numFmtId="164" fontId="17" fillId="6" borderId="65" xfId="0" applyNumberFormat="1" applyFont="1" applyFill="1" applyBorder="1" applyAlignment="1" applyProtection="1">
      <alignment horizontal="right" vertical="center" wrapText="1"/>
      <protection locked="0"/>
    </xf>
    <xf numFmtId="10" fontId="17" fillId="6" borderId="65" xfId="83" applyNumberFormat="1" applyFont="1" applyFill="1" applyBorder="1" applyAlignment="1" applyProtection="1">
      <alignment horizontal="right" vertical="center" wrapText="1"/>
      <protection locked="0"/>
    </xf>
    <xf numFmtId="0" fontId="12" fillId="6" borderId="65" xfId="0" applyFont="1" applyFill="1" applyBorder="1" applyAlignment="1" applyProtection="1">
      <alignment horizontal="center"/>
      <protection locked="0"/>
    </xf>
    <xf numFmtId="164" fontId="13" fillId="2" borderId="65" xfId="1" applyNumberFormat="1" applyFont="1" applyFill="1" applyBorder="1" applyAlignment="1" applyProtection="1">
      <alignment vertical="center"/>
      <protection locked="0"/>
    </xf>
    <xf numFmtId="0" fontId="13" fillId="6" borderId="65" xfId="1" applyFont="1" applyFill="1" applyBorder="1" applyAlignment="1" applyProtection="1">
      <alignment horizontal="center" vertical="center"/>
      <protection locked="0"/>
    </xf>
    <xf numFmtId="0" fontId="12" fillId="0" borderId="65" xfId="0" applyFont="1" applyBorder="1"/>
    <xf numFmtId="164" fontId="12" fillId="6" borderId="65" xfId="0" applyNumberFormat="1" applyFont="1" applyFill="1" applyBorder="1" applyAlignment="1" applyProtection="1">
      <alignment horizontal="right" vertical="center"/>
      <protection locked="0"/>
    </xf>
    <xf numFmtId="164" fontId="12" fillId="2" borderId="65" xfId="0" applyNumberFormat="1" applyFont="1" applyFill="1" applyBorder="1" applyAlignment="1" applyProtection="1">
      <alignment horizontal="right" vertical="center"/>
      <protection locked="0"/>
    </xf>
    <xf numFmtId="164" fontId="12" fillId="4" borderId="65" xfId="0" applyNumberFormat="1" applyFont="1" applyFill="1" applyBorder="1" applyAlignment="1" applyProtection="1">
      <alignment horizontal="right" vertical="center"/>
      <protection locked="0"/>
    </xf>
    <xf numFmtId="0" fontId="29" fillId="6" borderId="56" xfId="0" applyFont="1" applyFill="1" applyBorder="1" applyAlignment="1">
      <alignment horizontal="left" vertical="top" wrapText="1"/>
    </xf>
    <xf numFmtId="164" fontId="12" fillId="0" borderId="0" xfId="1" applyNumberFormat="1" applyFont="1" applyFill="1" applyAlignment="1">
      <alignment horizontal="left" vertical="center"/>
    </xf>
    <xf numFmtId="10" fontId="0" fillId="0" borderId="0" xfId="83" applyNumberFormat="1" applyFont="1"/>
    <xf numFmtId="0" fontId="0" fillId="6" borderId="0" xfId="0" applyFill="1"/>
    <xf numFmtId="0" fontId="34" fillId="8" borderId="51" xfId="0" applyFont="1" applyFill="1" applyBorder="1" applyAlignment="1">
      <alignment horizontal="center" vertical="top"/>
    </xf>
    <xf numFmtId="0" fontId="34" fillId="8" borderId="48" xfId="0" applyFont="1" applyFill="1" applyBorder="1" applyAlignment="1">
      <alignment horizontal="center" vertical="top"/>
    </xf>
    <xf numFmtId="0" fontId="19" fillId="6" borderId="54" xfId="0" applyFont="1" applyFill="1" applyBorder="1" applyAlignment="1">
      <alignment horizontal="left" vertical="top" wrapText="1"/>
    </xf>
    <xf numFmtId="0" fontId="19" fillId="6" borderId="48" xfId="0" applyFont="1" applyFill="1" applyBorder="1" applyAlignment="1">
      <alignment horizontal="left" vertical="top" wrapText="1"/>
    </xf>
    <xf numFmtId="164" fontId="12" fillId="0" borderId="0" xfId="0" applyNumberFormat="1" applyFont="1"/>
    <xf numFmtId="164" fontId="12" fillId="6" borderId="0" xfId="0" applyNumberFormat="1" applyFont="1" applyFill="1" applyBorder="1"/>
    <xf numFmtId="0" fontId="12" fillId="0" borderId="65" xfId="0" applyFont="1" applyBorder="1" applyAlignment="1">
      <alignment wrapText="1"/>
    </xf>
    <xf numFmtId="0" fontId="34" fillId="0" borderId="51" xfId="0" applyFont="1" applyFill="1" applyBorder="1" applyAlignment="1">
      <alignment horizontal="center" vertical="top"/>
    </xf>
    <xf numFmtId="0" fontId="29" fillId="0" borderId="52" xfId="0" applyFont="1" applyFill="1" applyBorder="1" applyAlignment="1">
      <alignment vertical="top" wrapText="1"/>
    </xf>
    <xf numFmtId="0" fontId="29" fillId="0" borderId="56" xfId="0" applyFont="1" applyFill="1" applyBorder="1" applyAlignment="1">
      <alignment horizontal="center" vertical="top" wrapText="1"/>
    </xf>
    <xf numFmtId="164" fontId="17" fillId="0" borderId="51" xfId="0" applyNumberFormat="1" applyFont="1" applyFill="1" applyBorder="1" applyAlignment="1">
      <alignment horizontal="right" vertical="center" wrapText="1"/>
    </xf>
    <xf numFmtId="0" fontId="29" fillId="0" borderId="54" xfId="0" applyFont="1" applyFill="1" applyBorder="1" applyAlignment="1">
      <alignment horizontal="left" vertical="top" wrapText="1"/>
    </xf>
    <xf numFmtId="0" fontId="34" fillId="0" borderId="65" xfId="0" applyFont="1" applyFill="1" applyBorder="1" applyAlignment="1" applyProtection="1">
      <alignment horizontal="center" vertical="center"/>
      <protection locked="0"/>
    </xf>
    <xf numFmtId="164" fontId="17" fillId="0" borderId="32" xfId="0" applyNumberFormat="1" applyFont="1" applyFill="1" applyBorder="1" applyAlignment="1" applyProtection="1">
      <alignment horizontal="right" vertical="center" wrapText="1"/>
      <protection locked="0"/>
    </xf>
    <xf numFmtId="164" fontId="17" fillId="0" borderId="65" xfId="0" applyNumberFormat="1" applyFont="1" applyFill="1" applyBorder="1" applyAlignment="1" applyProtection="1">
      <alignment horizontal="right" vertical="center" wrapText="1"/>
      <protection locked="0"/>
    </xf>
    <xf numFmtId="164" fontId="17" fillId="0" borderId="47" xfId="0" applyNumberFormat="1" applyFont="1" applyFill="1" applyBorder="1" applyAlignment="1" applyProtection="1">
      <alignment horizontal="right" vertical="center" wrapText="1"/>
      <protection locked="0"/>
    </xf>
    <xf numFmtId="0" fontId="0" fillId="0" borderId="0" xfId="0" applyFont="1" applyFill="1"/>
    <xf numFmtId="164" fontId="12" fillId="0" borderId="0" xfId="0" applyNumberFormat="1" applyFont="1" applyFill="1"/>
    <xf numFmtId="0" fontId="15" fillId="0" borderId="0" xfId="0" applyFont="1" applyAlignment="1">
      <alignment horizontal="left" vertical="center"/>
    </xf>
    <xf numFmtId="0" fontId="26" fillId="0" borderId="0" xfId="1" applyFont="1" applyAlignment="1">
      <alignment horizontal="left" vertical="center"/>
    </xf>
    <xf numFmtId="0" fontId="14" fillId="6" borderId="5" xfId="1" applyFont="1" applyFill="1" applyBorder="1" applyAlignment="1" applyProtection="1">
      <alignment horizontal="left" vertical="center"/>
      <protection locked="0"/>
    </xf>
    <xf numFmtId="0" fontId="30" fillId="6" borderId="0" xfId="0" applyFont="1" applyFill="1" applyBorder="1" applyAlignment="1">
      <alignment horizontal="center" vertical="center" wrapText="1"/>
    </xf>
    <xf numFmtId="0" fontId="14" fillId="0" borderId="65" xfId="1" applyFont="1" applyFill="1" applyBorder="1" applyAlignment="1" applyProtection="1">
      <alignment horizontal="left" vertical="center"/>
      <protection locked="0"/>
    </xf>
    <xf numFmtId="0" fontId="14" fillId="0" borderId="3" xfId="1" applyFont="1" applyFill="1" applyBorder="1" applyAlignment="1" applyProtection="1">
      <alignment horizontal="left" vertical="center"/>
      <protection locked="0"/>
    </xf>
    <xf numFmtId="0" fontId="11" fillId="6" borderId="0" xfId="1" applyFont="1" applyFill="1" applyBorder="1" applyAlignment="1">
      <alignment horizontal="left"/>
    </xf>
    <xf numFmtId="0" fontId="30" fillId="6" borderId="15"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28" fillId="0" borderId="0" xfId="12" applyFont="1" applyBorder="1" applyAlignment="1">
      <alignment horizontal="left"/>
    </xf>
    <xf numFmtId="0" fontId="12" fillId="6" borderId="0" xfId="0" applyFont="1" applyFill="1" applyBorder="1" applyAlignment="1" applyProtection="1">
      <alignment horizontal="left" vertical="center" wrapText="1"/>
    </xf>
    <xf numFmtId="0" fontId="11" fillId="2" borderId="65" xfId="0" applyFont="1" applyFill="1" applyBorder="1" applyAlignment="1" applyProtection="1">
      <alignment horizontal="center" vertical="center"/>
    </xf>
    <xf numFmtId="0" fontId="12" fillId="6" borderId="32" xfId="0" applyFont="1" applyFill="1" applyBorder="1" applyAlignment="1" applyProtection="1">
      <alignment horizontal="left" vertical="center" wrapText="1"/>
    </xf>
    <xf numFmtId="9" fontId="12" fillId="0" borderId="0" xfId="83" applyFont="1" applyAlignment="1">
      <alignment horizontal="left" vertical="center"/>
    </xf>
    <xf numFmtId="0" fontId="40"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4" xfId="0" applyFont="1" applyBorder="1" applyAlignment="1">
      <alignment horizontal="left" vertical="center" wrapText="1"/>
    </xf>
    <xf numFmtId="0" fontId="21" fillId="0" borderId="15" xfId="0" applyFont="1" applyBorder="1" applyAlignment="1">
      <alignment horizontal="left" vertical="center"/>
    </xf>
    <xf numFmtId="0" fontId="21" fillId="0" borderId="13" xfId="0" applyFont="1" applyBorder="1" applyAlignment="1">
      <alignment horizontal="left" vertical="center"/>
    </xf>
    <xf numFmtId="0" fontId="22" fillId="0" borderId="11" xfId="0" applyFont="1" applyBorder="1" applyAlignment="1">
      <alignment horizontal="left" vertical="center"/>
    </xf>
    <xf numFmtId="49" fontId="21" fillId="0" borderId="10"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9" xfId="0" applyNumberFormat="1" applyFont="1" applyBorder="1" applyAlignment="1">
      <alignment horizontal="center" vertical="center"/>
    </xf>
    <xf numFmtId="0" fontId="41" fillId="0" borderId="14" xfId="7" applyFont="1" applyBorder="1" applyAlignment="1">
      <alignment horizontal="left" vertical="center" wrapText="1"/>
    </xf>
    <xf numFmtId="0" fontId="22" fillId="0" borderId="14" xfId="0" applyFont="1" applyBorder="1" applyAlignment="1">
      <alignment horizontal="left" vertical="center"/>
    </xf>
    <xf numFmtId="0" fontId="22" fillId="0" borderId="15" xfId="0" applyFont="1" applyBorder="1" applyAlignment="1">
      <alignment horizontal="left" vertical="center"/>
    </xf>
    <xf numFmtId="0" fontId="22" fillId="0" borderId="13" xfId="0" applyFont="1" applyBorder="1" applyAlignment="1">
      <alignment horizontal="left" vertical="center"/>
    </xf>
    <xf numFmtId="0" fontId="17" fillId="6" borderId="81" xfId="0" applyFont="1" applyFill="1" applyBorder="1" applyAlignment="1">
      <alignment horizontal="center" wrapText="1"/>
    </xf>
    <xf numFmtId="0" fontId="17" fillId="6" borderId="82" xfId="0" applyFont="1" applyFill="1" applyBorder="1" applyAlignment="1">
      <alignment horizontal="center" wrapText="1"/>
    </xf>
    <xf numFmtId="0" fontId="75" fillId="6" borderId="0" xfId="0" applyFont="1" applyFill="1" applyBorder="1" applyAlignment="1">
      <alignment horizontal="left" vertical="center" wrapText="1"/>
    </xf>
    <xf numFmtId="0" fontId="37" fillId="6" borderId="14" xfId="0" applyFont="1" applyFill="1" applyBorder="1" applyAlignment="1">
      <alignment horizontal="left" vertical="center" wrapText="1"/>
    </xf>
    <xf numFmtId="0" fontId="37" fillId="6" borderId="15" xfId="0" applyFont="1" applyFill="1" applyBorder="1" applyAlignment="1">
      <alignment horizontal="left" vertical="center" wrapText="1"/>
    </xf>
    <xf numFmtId="0" fontId="37" fillId="6" borderId="13" xfId="0" applyFont="1" applyFill="1" applyBorder="1" applyAlignment="1">
      <alignment horizontal="left" vertical="center" wrapText="1"/>
    </xf>
    <xf numFmtId="0" fontId="55" fillId="6" borderId="80" xfId="0" applyFont="1" applyFill="1" applyBorder="1" applyAlignment="1">
      <alignment horizontal="center" wrapText="1"/>
    </xf>
    <xf numFmtId="0" fontId="23" fillId="0" borderId="65" xfId="1" applyFont="1" applyBorder="1" applyAlignment="1">
      <alignment horizontal="center"/>
    </xf>
    <xf numFmtId="0" fontId="26" fillId="0" borderId="0" xfId="1" applyFont="1" applyAlignment="1">
      <alignment horizontal="left" vertical="center"/>
    </xf>
    <xf numFmtId="0" fontId="11" fillId="2" borderId="65" xfId="1" applyFont="1" applyFill="1" applyBorder="1" applyAlignment="1">
      <alignment horizontal="center" vertical="center"/>
    </xf>
    <xf numFmtId="0" fontId="17" fillId="0" borderId="3" xfId="1" applyFont="1" applyBorder="1" applyAlignment="1">
      <alignment horizontal="left" vertical="center" wrapText="1"/>
    </xf>
    <xf numFmtId="0" fontId="17" fillId="0" borderId="5" xfId="1" applyFont="1" applyBorder="1" applyAlignment="1">
      <alignment horizontal="left" vertical="center" wrapText="1"/>
    </xf>
    <xf numFmtId="0" fontId="17" fillId="0" borderId="4" xfId="1" applyFont="1" applyBorder="1" applyAlignment="1">
      <alignment horizontal="left" vertical="center" wrapText="1"/>
    </xf>
    <xf numFmtId="0" fontId="13" fillId="6" borderId="74" xfId="1" applyFont="1" applyFill="1" applyBorder="1" applyAlignment="1">
      <alignment horizontal="left" vertical="top" wrapText="1"/>
    </xf>
    <xf numFmtId="0" fontId="13" fillId="6" borderId="0" xfId="1" applyFont="1" applyFill="1" applyBorder="1" applyAlignment="1">
      <alignment horizontal="left" vertical="top" wrapText="1"/>
    </xf>
    <xf numFmtId="0" fontId="14" fillId="6" borderId="4" xfId="1" applyFont="1" applyFill="1" applyBorder="1" applyAlignment="1" applyProtection="1">
      <alignment horizontal="left" vertical="center"/>
      <protection locked="0"/>
    </xf>
    <xf numFmtId="0" fontId="14" fillId="6" borderId="3" xfId="1" applyFont="1" applyFill="1" applyBorder="1" applyAlignment="1" applyProtection="1">
      <alignment horizontal="left" vertical="center"/>
      <protection locked="0"/>
    </xf>
    <xf numFmtId="0" fontId="30" fillId="6" borderId="14" xfId="0" applyFont="1" applyFill="1" applyBorder="1" applyAlignment="1" applyProtection="1">
      <alignment horizontal="center" vertical="center" wrapText="1"/>
      <protection locked="0"/>
    </xf>
    <xf numFmtId="0" fontId="30" fillId="6" borderId="15" xfId="0" applyFont="1" applyFill="1" applyBorder="1" applyAlignment="1" applyProtection="1">
      <alignment horizontal="center" vertical="center" wrapText="1"/>
      <protection locked="0"/>
    </xf>
    <xf numFmtId="0" fontId="30" fillId="6" borderId="13" xfId="0" applyFont="1" applyFill="1" applyBorder="1" applyAlignment="1" applyProtection="1">
      <alignment horizontal="center" vertical="center" wrapText="1"/>
      <protection locked="0"/>
    </xf>
    <xf numFmtId="0" fontId="13" fillId="6" borderId="34" xfId="1" applyFont="1" applyFill="1" applyBorder="1" applyAlignment="1" applyProtection="1">
      <alignment horizontal="left"/>
      <protection locked="0"/>
    </xf>
    <xf numFmtId="0" fontId="13" fillId="6" borderId="36" xfId="1" applyFont="1" applyFill="1" applyBorder="1" applyAlignment="1" applyProtection="1">
      <alignment horizontal="left"/>
      <protection locked="0"/>
    </xf>
    <xf numFmtId="0" fontId="14" fillId="6" borderId="5" xfId="1" applyFont="1" applyFill="1" applyBorder="1" applyAlignment="1" applyProtection="1">
      <alignment horizontal="left" vertical="center"/>
      <protection locked="0"/>
    </xf>
    <xf numFmtId="0" fontId="30" fillId="6" borderId="0" xfId="0" applyFont="1" applyFill="1" applyBorder="1" applyAlignment="1">
      <alignment horizontal="center" vertical="center" wrapText="1"/>
    </xf>
    <xf numFmtId="0" fontId="12" fillId="6" borderId="0" xfId="0" applyFont="1" applyFill="1" applyAlignment="1"/>
    <xf numFmtId="0" fontId="14" fillId="0" borderId="65" xfId="1" applyFont="1" applyFill="1" applyBorder="1" applyAlignment="1" applyProtection="1">
      <alignment horizontal="left" vertical="center"/>
      <protection locked="0"/>
    </xf>
    <xf numFmtId="0" fontId="14" fillId="0" borderId="3" xfId="1" applyFont="1" applyFill="1" applyBorder="1" applyAlignment="1" applyProtection="1">
      <alignment horizontal="left" vertical="center"/>
      <protection locked="0"/>
    </xf>
    <xf numFmtId="0" fontId="24" fillId="6" borderId="4" xfId="1" applyFont="1" applyFill="1" applyBorder="1" applyAlignment="1" applyProtection="1">
      <alignment horizontal="left" vertical="center"/>
      <protection locked="0"/>
    </xf>
    <xf numFmtId="0" fontId="24" fillId="6" borderId="3" xfId="1" applyFont="1" applyFill="1" applyBorder="1" applyAlignment="1" applyProtection="1">
      <alignment horizontal="left" vertical="center"/>
      <protection locked="0"/>
    </xf>
    <xf numFmtId="0" fontId="14" fillId="6" borderId="65" xfId="1" applyFont="1" applyFill="1" applyBorder="1" applyAlignment="1" applyProtection="1">
      <alignment horizontal="left" vertical="center"/>
      <protection locked="0"/>
    </xf>
    <xf numFmtId="0" fontId="14" fillId="0" borderId="3" xfId="1" applyFont="1" applyFill="1" applyBorder="1" applyAlignment="1" applyProtection="1">
      <alignment horizontal="left" vertical="center" wrapText="1"/>
      <protection locked="0"/>
    </xf>
    <xf numFmtId="0" fontId="14" fillId="0" borderId="38" xfId="1" applyFont="1" applyFill="1" applyBorder="1" applyAlignment="1" applyProtection="1">
      <alignment horizontal="left" vertical="center"/>
      <protection locked="0"/>
    </xf>
    <xf numFmtId="0" fontId="13" fillId="6" borderId="3" xfId="1" applyFont="1" applyFill="1" applyBorder="1" applyAlignment="1" applyProtection="1">
      <alignment horizontal="center" vertical="center"/>
      <protection locked="0"/>
    </xf>
    <xf numFmtId="0" fontId="13" fillId="6" borderId="4" xfId="1" applyFont="1" applyFill="1" applyBorder="1" applyAlignment="1" applyProtection="1">
      <alignment horizontal="center" vertical="center"/>
      <protection locked="0"/>
    </xf>
    <xf numFmtId="0" fontId="56" fillId="6" borderId="29" xfId="1" applyFont="1" applyFill="1" applyBorder="1" applyAlignment="1" applyProtection="1">
      <alignment horizontal="center"/>
      <protection locked="0"/>
    </xf>
    <xf numFmtId="0" fontId="56" fillId="6" borderId="31" xfId="1" applyFont="1" applyFill="1" applyBorder="1" applyAlignment="1" applyProtection="1">
      <alignment horizontal="center"/>
      <protection locked="0"/>
    </xf>
    <xf numFmtId="0" fontId="13" fillId="0" borderId="65" xfId="0" applyFont="1" applyFill="1" applyBorder="1" applyAlignment="1">
      <alignment horizontal="center"/>
    </xf>
    <xf numFmtId="0" fontId="13" fillId="6" borderId="27" xfId="1" applyFont="1" applyFill="1" applyBorder="1" applyAlignment="1" applyProtection="1">
      <alignment horizontal="left" vertical="center"/>
      <protection locked="0"/>
    </xf>
    <xf numFmtId="0" fontId="13" fillId="6" borderId="28" xfId="1" applyFont="1" applyFill="1" applyBorder="1" applyAlignment="1" applyProtection="1">
      <alignment horizontal="left" vertical="center"/>
      <protection locked="0"/>
    </xf>
    <xf numFmtId="0" fontId="11" fillId="6" borderId="0" xfId="1" applyFont="1" applyFill="1" applyBorder="1" applyAlignment="1">
      <alignment horizontal="left"/>
    </xf>
    <xf numFmtId="0" fontId="14" fillId="6" borderId="38" xfId="1" applyFont="1" applyFill="1" applyBorder="1" applyAlignment="1" applyProtection="1">
      <alignment horizontal="left" vertical="center"/>
      <protection locked="0"/>
    </xf>
    <xf numFmtId="0" fontId="34" fillId="6" borderId="74" xfId="0" applyFont="1" applyFill="1" applyBorder="1" applyAlignment="1">
      <alignment horizontal="center" vertical="top"/>
    </xf>
    <xf numFmtId="0" fontId="34" fillId="6" borderId="0" xfId="0" applyFont="1" applyFill="1" applyBorder="1" applyAlignment="1">
      <alignment horizontal="center" vertical="top"/>
    </xf>
    <xf numFmtId="0" fontId="19" fillId="6" borderId="0" xfId="0" applyFont="1" applyFill="1" applyBorder="1" applyAlignment="1">
      <alignment horizontal="center" vertical="top" wrapText="1"/>
    </xf>
    <xf numFmtId="0" fontId="17" fillId="6" borderId="0" xfId="0" applyFont="1" applyFill="1" applyAlignment="1">
      <alignment horizontal="left" vertical="center" wrapText="1"/>
    </xf>
    <xf numFmtId="0" fontId="17" fillId="6" borderId="8" xfId="0" applyFont="1" applyFill="1" applyBorder="1" applyAlignment="1">
      <alignment horizontal="left" vertical="center" wrapText="1"/>
    </xf>
    <xf numFmtId="0" fontId="26" fillId="6" borderId="0" xfId="0" applyFont="1" applyFill="1" applyAlignment="1">
      <alignment horizontal="left" vertical="center"/>
    </xf>
    <xf numFmtId="0" fontId="13" fillId="6" borderId="6"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77" fillId="6" borderId="6" xfId="0" applyFont="1" applyFill="1" applyBorder="1" applyAlignment="1">
      <alignment horizontal="center" vertical="center" wrapText="1"/>
    </xf>
    <xf numFmtId="0" fontId="77" fillId="6" borderId="12" xfId="0" applyFont="1" applyFill="1" applyBorder="1" applyAlignment="1">
      <alignment horizontal="center" vertical="center" wrapText="1"/>
    </xf>
    <xf numFmtId="0" fontId="77" fillId="6" borderId="7"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30" fillId="6" borderId="49" xfId="0" applyFont="1" applyFill="1" applyBorder="1" applyAlignment="1">
      <alignment horizontal="center" vertical="center" wrapText="1"/>
    </xf>
    <xf numFmtId="0" fontId="52" fillId="6" borderId="68" xfId="0" applyFont="1" applyFill="1" applyBorder="1" applyAlignment="1">
      <alignment horizontal="center" vertical="center" wrapText="1"/>
    </xf>
    <xf numFmtId="0" fontId="52" fillId="6" borderId="69" xfId="0" applyFont="1" applyFill="1" applyBorder="1" applyAlignment="1">
      <alignment horizontal="center" vertical="center" wrapText="1"/>
    </xf>
    <xf numFmtId="0" fontId="52" fillId="6" borderId="70" xfId="0" applyFont="1" applyFill="1" applyBorder="1" applyAlignment="1">
      <alignment horizontal="center" vertical="center" wrapText="1"/>
    </xf>
    <xf numFmtId="0" fontId="52" fillId="6" borderId="71" xfId="0" applyFont="1" applyFill="1" applyBorder="1" applyAlignment="1">
      <alignment horizontal="center" vertical="center" wrapText="1"/>
    </xf>
    <xf numFmtId="0" fontId="52" fillId="6" borderId="72" xfId="0" applyFont="1" applyFill="1" applyBorder="1" applyAlignment="1">
      <alignment horizontal="center" vertical="center" wrapText="1"/>
    </xf>
    <xf numFmtId="0" fontId="52" fillId="6" borderId="73"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2" fillId="0" borderId="0" xfId="1" applyAlignment="1">
      <alignment horizontal="left"/>
    </xf>
    <xf numFmtId="0" fontId="30" fillId="5" borderId="14"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12" xfId="0" applyFont="1" applyFill="1" applyBorder="1" applyAlignment="1">
      <alignment horizontal="center" vertical="center" wrapText="1"/>
    </xf>
    <xf numFmtId="0" fontId="30" fillId="5" borderId="49" xfId="0" applyFont="1" applyFill="1" applyBorder="1" applyAlignment="1">
      <alignment horizontal="center" vertical="center" wrapText="1"/>
    </xf>
    <xf numFmtId="0" fontId="26" fillId="0" borderId="0" xfId="0" applyFont="1" applyAlignment="1">
      <alignment horizontal="left" vertical="center"/>
    </xf>
    <xf numFmtId="0" fontId="11" fillId="2" borderId="6"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8" fillId="0" borderId="0" xfId="0" applyFont="1" applyAlignment="1">
      <alignment horizontal="left" vertical="center" wrapText="1"/>
    </xf>
    <xf numFmtId="0" fontId="18" fillId="0" borderId="8" xfId="0" applyFont="1" applyBorder="1" applyAlignment="1">
      <alignment horizontal="left" vertical="center" wrapText="1"/>
    </xf>
    <xf numFmtId="0" fontId="22" fillId="0" borderId="0" xfId="1" applyFont="1" applyAlignment="1">
      <alignment horizontal="left" vertical="center"/>
    </xf>
    <xf numFmtId="0" fontId="11" fillId="0" borderId="77" xfId="1" applyFont="1" applyBorder="1" applyAlignment="1">
      <alignment horizontal="center" vertical="center"/>
    </xf>
    <xf numFmtId="0" fontId="11" fillId="0" borderId="76"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7" fillId="0" borderId="77" xfId="1" applyFont="1" applyBorder="1" applyAlignment="1">
      <alignment horizontal="center" vertical="center" wrapText="1"/>
    </xf>
    <xf numFmtId="0" fontId="16" fillId="0" borderId="21" xfId="12" applyFont="1" applyFill="1" applyBorder="1" applyAlignment="1">
      <alignment horizontal="center" vertical="center" wrapText="1"/>
    </xf>
    <xf numFmtId="0" fontId="16" fillId="0" borderId="23" xfId="12" applyFont="1" applyFill="1" applyBorder="1" applyAlignment="1">
      <alignment horizontal="center" vertical="center" wrapText="1"/>
    </xf>
    <xf numFmtId="0" fontId="16" fillId="0" borderId="24" xfId="12" applyFont="1" applyFill="1" applyBorder="1" applyAlignment="1">
      <alignment horizontal="center" vertical="center" wrapText="1"/>
    </xf>
    <xf numFmtId="0" fontId="16" fillId="0" borderId="78" xfId="12" applyFont="1" applyFill="1" applyBorder="1" applyAlignment="1">
      <alignment horizontal="center" vertical="center" wrapText="1"/>
    </xf>
    <xf numFmtId="0" fontId="16" fillId="0" borderId="65" xfId="12" applyFont="1" applyFill="1" applyBorder="1" applyAlignment="1">
      <alignment horizontal="center" vertical="center" wrapText="1"/>
    </xf>
    <xf numFmtId="0" fontId="16" fillId="0" borderId="19" xfId="12" applyFont="1" applyFill="1" applyBorder="1" applyAlignment="1">
      <alignment horizontal="center" vertical="center" wrapText="1"/>
    </xf>
    <xf numFmtId="0" fontId="16" fillId="0" borderId="25" xfId="12" applyFont="1" applyFill="1" applyBorder="1" applyAlignment="1">
      <alignment horizontal="center" vertical="center" wrapText="1"/>
    </xf>
    <xf numFmtId="0" fontId="16" fillId="0" borderId="20" xfId="12" applyFont="1" applyFill="1" applyBorder="1" applyAlignment="1">
      <alignment horizontal="center" vertical="center" wrapText="1"/>
    </xf>
    <xf numFmtId="0" fontId="58" fillId="0" borderId="74" xfId="1" applyFont="1" applyBorder="1" applyAlignment="1">
      <alignment horizontal="left" vertical="center" wrapText="1"/>
    </xf>
    <xf numFmtId="0" fontId="58" fillId="0" borderId="0" xfId="1" applyFont="1" applyBorder="1" applyAlignment="1">
      <alignment horizontal="left" vertical="center" wrapText="1"/>
    </xf>
    <xf numFmtId="0" fontId="16" fillId="7" borderId="17" xfId="1" applyFont="1" applyFill="1" applyBorder="1" applyAlignment="1">
      <alignment horizontal="left" vertical="center" wrapText="1"/>
    </xf>
    <xf numFmtId="0" fontId="16" fillId="7" borderId="0" xfId="1" applyFont="1" applyFill="1" applyBorder="1" applyAlignment="1">
      <alignment horizontal="left" vertical="center" wrapText="1"/>
    </xf>
    <xf numFmtId="0" fontId="28" fillId="0" borderId="17" xfId="12" applyFont="1" applyBorder="1" applyAlignment="1">
      <alignment horizontal="left"/>
    </xf>
    <xf numFmtId="0" fontId="28" fillId="0" borderId="0" xfId="12" applyFont="1" applyBorder="1" applyAlignment="1">
      <alignment horizontal="left"/>
    </xf>
    <xf numFmtId="0" fontId="16" fillId="0" borderId="22" xfId="12" applyFont="1" applyFill="1" applyBorder="1" applyAlignment="1">
      <alignment horizontal="center" vertical="center" wrapText="1"/>
    </xf>
    <xf numFmtId="0" fontId="16" fillId="0" borderId="17" xfId="12" applyFont="1" applyFill="1" applyBorder="1" applyAlignment="1">
      <alignment horizontal="center" vertical="center" wrapText="1"/>
    </xf>
    <xf numFmtId="0" fontId="16" fillId="0" borderId="10" xfId="12" applyFont="1" applyFill="1" applyBorder="1" applyAlignment="1">
      <alignment horizontal="center" vertical="center" wrapText="1"/>
    </xf>
    <xf numFmtId="0" fontId="16" fillId="0" borderId="12" xfId="12" applyFont="1" applyFill="1" applyBorder="1" applyAlignment="1">
      <alignment horizontal="center" vertical="center" wrapText="1"/>
    </xf>
    <xf numFmtId="0" fontId="16" fillId="0" borderId="7" xfId="12" applyFont="1" applyFill="1" applyBorder="1" applyAlignment="1">
      <alignment horizontal="center" vertical="center" wrapText="1"/>
    </xf>
    <xf numFmtId="0" fontId="11" fillId="0" borderId="18" xfId="1" applyFont="1" applyBorder="1" applyAlignment="1">
      <alignment horizontal="center" vertical="center"/>
    </xf>
    <xf numFmtId="0" fontId="11" fillId="0" borderId="10" xfId="1" applyFont="1" applyBorder="1" applyAlignment="1">
      <alignment horizontal="center" vertical="center"/>
    </xf>
    <xf numFmtId="0" fontId="14" fillId="0" borderId="77" xfId="1" applyFont="1" applyBorder="1" applyAlignment="1">
      <alignment horizontal="center"/>
    </xf>
    <xf numFmtId="0" fontId="12" fillId="0" borderId="77" xfId="1" applyBorder="1" applyAlignment="1">
      <alignment horizontal="center"/>
    </xf>
    <xf numFmtId="0" fontId="47" fillId="0" borderId="0" xfId="0" applyFont="1" applyBorder="1" applyAlignment="1">
      <alignment horizontal="left" vertical="center" wrapText="1"/>
    </xf>
    <xf numFmtId="0" fontId="12" fillId="6" borderId="23" xfId="0" applyFont="1" applyFill="1" applyBorder="1" applyAlignment="1" applyProtection="1">
      <alignment horizontal="left" vertical="center" wrapText="1"/>
    </xf>
    <xf numFmtId="0" fontId="12" fillId="6" borderId="5" xfId="0" applyFont="1" applyFill="1" applyBorder="1" applyAlignment="1" applyProtection="1">
      <alignment horizontal="left" vertical="center" wrapText="1"/>
    </xf>
    <xf numFmtId="0" fontId="12" fillId="6" borderId="38" xfId="0" applyFont="1" applyFill="1" applyBorder="1" applyAlignment="1" applyProtection="1">
      <alignment horizontal="left" vertical="center" wrapText="1"/>
    </xf>
    <xf numFmtId="0" fontId="39" fillId="6" borderId="4" xfId="7" applyFont="1" applyFill="1" applyBorder="1" applyAlignment="1" applyProtection="1">
      <alignment horizontal="left" vertical="center"/>
    </xf>
    <xf numFmtId="0" fontId="39" fillId="6" borderId="65" xfId="7" applyFont="1" applyFill="1" applyBorder="1" applyAlignment="1" applyProtection="1">
      <alignment horizontal="left" vertical="center"/>
    </xf>
    <xf numFmtId="0" fontId="39" fillId="6" borderId="33" xfId="7" applyFont="1" applyFill="1" applyBorder="1" applyAlignment="1" applyProtection="1">
      <alignment horizontal="left" vertical="center"/>
    </xf>
    <xf numFmtId="0" fontId="39" fillId="6" borderId="27" xfId="7" applyFont="1" applyFill="1" applyBorder="1" applyAlignment="1" applyProtection="1">
      <alignment horizontal="left" vertical="center"/>
    </xf>
    <xf numFmtId="0" fontId="39" fillId="6" borderId="2" xfId="7" applyFont="1" applyFill="1" applyBorder="1" applyAlignment="1" applyProtection="1">
      <alignment horizontal="left" vertical="center"/>
    </xf>
    <xf numFmtId="0" fontId="39" fillId="6" borderId="41" xfId="7" applyFont="1" applyFill="1" applyBorder="1" applyAlignment="1" applyProtection="1">
      <alignment horizontal="left" vertical="center"/>
    </xf>
    <xf numFmtId="0" fontId="12" fillId="6" borderId="0" xfId="0" applyFont="1" applyFill="1" applyBorder="1" applyAlignment="1" applyProtection="1">
      <alignment horizontal="left" vertical="center" wrapText="1"/>
    </xf>
    <xf numFmtId="0" fontId="11" fillId="2" borderId="65" xfId="0" applyFont="1" applyFill="1" applyBorder="1" applyAlignment="1" applyProtection="1">
      <alignment horizontal="center" vertical="center"/>
    </xf>
    <xf numFmtId="0" fontId="12" fillId="6" borderId="32" xfId="0" applyFont="1" applyFill="1" applyBorder="1" applyAlignment="1" applyProtection="1">
      <alignment horizontal="left" vertical="center" wrapText="1"/>
    </xf>
    <xf numFmtId="0" fontId="12" fillId="6" borderId="65"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12" fillId="6" borderId="40" xfId="0" applyFont="1" applyFill="1" applyBorder="1" applyAlignment="1" applyProtection="1">
      <alignment horizontal="left" vertical="center" wrapText="1"/>
    </xf>
    <xf numFmtId="0" fontId="12" fillId="6" borderId="2" xfId="0" applyFont="1" applyFill="1" applyBorder="1" applyAlignment="1" applyProtection="1">
      <alignment horizontal="left" vertical="center" wrapText="1"/>
    </xf>
    <xf numFmtId="0" fontId="12" fillId="6" borderId="41" xfId="0" applyFont="1" applyFill="1" applyBorder="1" applyAlignment="1" applyProtection="1">
      <alignment horizontal="left" vertical="center" wrapText="1"/>
    </xf>
    <xf numFmtId="0" fontId="11" fillId="5" borderId="42" xfId="0" applyFont="1" applyFill="1" applyBorder="1" applyAlignment="1">
      <alignment horizontal="left" vertical="center"/>
    </xf>
    <xf numFmtId="0" fontId="11" fillId="5" borderId="43" xfId="0" applyFont="1" applyFill="1" applyBorder="1" applyAlignment="1">
      <alignment horizontal="left" vertical="center"/>
    </xf>
    <xf numFmtId="0" fontId="11" fillId="5" borderId="44" xfId="0" applyFont="1" applyFill="1" applyBorder="1" applyAlignment="1">
      <alignment horizontal="left" vertical="center"/>
    </xf>
    <xf numFmtId="0" fontId="12" fillId="0" borderId="40" xfId="0" applyFont="1" applyFill="1" applyBorder="1" applyAlignment="1">
      <alignment horizontal="left" vertical="center"/>
    </xf>
    <xf numFmtId="0" fontId="12" fillId="0" borderId="2" xfId="0" applyFont="1" applyFill="1" applyBorder="1" applyAlignment="1">
      <alignment horizontal="left" vertical="center"/>
    </xf>
    <xf numFmtId="0" fontId="12" fillId="0" borderId="41" xfId="0" applyFont="1" applyFill="1" applyBorder="1" applyAlignment="1">
      <alignment horizontal="left" vertical="center"/>
    </xf>
    <xf numFmtId="14" fontId="11" fillId="5" borderId="46" xfId="0" applyNumberFormat="1" applyFont="1" applyFill="1" applyBorder="1" applyAlignment="1">
      <alignment horizontal="center" vertical="center"/>
    </xf>
    <xf numFmtId="14" fontId="11" fillId="5" borderId="43" xfId="0" applyNumberFormat="1" applyFont="1" applyFill="1" applyBorder="1" applyAlignment="1">
      <alignment horizontal="center" vertical="center"/>
    </xf>
    <xf numFmtId="14" fontId="11" fillId="5" borderId="44" xfId="0" applyNumberFormat="1" applyFont="1" applyFill="1" applyBorder="1" applyAlignment="1">
      <alignment horizontal="center" vertical="center"/>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11" fillId="2" borderId="3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3" xfId="0" applyFont="1" applyFill="1" applyBorder="1" applyAlignment="1">
      <alignment horizontal="center" vertical="center"/>
    </xf>
    <xf numFmtId="0" fontId="20" fillId="0" borderId="37"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11" fillId="2" borderId="65" xfId="0" applyFont="1" applyFill="1" applyBorder="1" applyAlignment="1">
      <alignment horizontal="center" vertical="center"/>
    </xf>
    <xf numFmtId="0" fontId="33" fillId="2" borderId="65" xfId="0" applyFont="1" applyFill="1" applyBorder="1" applyAlignment="1">
      <alignment horizontal="center" vertical="center"/>
    </xf>
    <xf numFmtId="0" fontId="11" fillId="2" borderId="17" xfId="0" applyFont="1" applyFill="1" applyBorder="1" applyAlignment="1">
      <alignment horizontal="center" vertical="center"/>
    </xf>
    <xf numFmtId="0" fontId="33" fillId="2" borderId="10"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2" fillId="6" borderId="32" xfId="0" applyFont="1" applyFill="1" applyBorder="1" applyAlignment="1">
      <alignment horizontal="left" vertical="center" indent="2"/>
    </xf>
    <xf numFmtId="0" fontId="12" fillId="6" borderId="65" xfId="0" applyFont="1" applyFill="1" applyBorder="1" applyAlignment="1">
      <alignment horizontal="left" vertical="center" indent="2"/>
    </xf>
    <xf numFmtId="0" fontId="12" fillId="6" borderId="33" xfId="0" applyFont="1" applyFill="1" applyBorder="1" applyAlignment="1">
      <alignment horizontal="left" vertical="center" indent="2"/>
    </xf>
    <xf numFmtId="0" fontId="12" fillId="6" borderId="34" xfId="0" applyFont="1" applyFill="1" applyBorder="1" applyAlignment="1" applyProtection="1">
      <alignment horizontal="left" vertical="center" wrapText="1"/>
    </xf>
    <xf numFmtId="0" fontId="12" fillId="6" borderId="35" xfId="0" applyFont="1" applyFill="1" applyBorder="1" applyAlignment="1" applyProtection="1">
      <alignment horizontal="left" vertical="center" wrapText="1"/>
    </xf>
    <xf numFmtId="0" fontId="12" fillId="6" borderId="36" xfId="0" applyFont="1" applyFill="1" applyBorder="1" applyAlignment="1" applyProtection="1">
      <alignment horizontal="left" vertical="center" wrapText="1"/>
    </xf>
    <xf numFmtId="0" fontId="12" fillId="0" borderId="32" xfId="0" applyFont="1" applyFill="1" applyBorder="1" applyAlignment="1">
      <alignment horizontal="left" vertical="center" indent="2"/>
    </xf>
    <xf numFmtId="0" fontId="12" fillId="0" borderId="65" xfId="0" applyFont="1" applyFill="1" applyBorder="1" applyAlignment="1">
      <alignment horizontal="left" vertical="center" indent="2"/>
    </xf>
    <xf numFmtId="0" fontId="12" fillId="0" borderId="33" xfId="0" applyFont="1" applyFill="1" applyBorder="1" applyAlignment="1">
      <alignment horizontal="left" vertical="center" indent="2"/>
    </xf>
    <xf numFmtId="0" fontId="36" fillId="6" borderId="45" xfId="2" applyFont="1" applyFill="1" applyBorder="1" applyAlignment="1" applyProtection="1">
      <alignment horizontal="left" vertical="center"/>
    </xf>
    <xf numFmtId="0" fontId="36" fillId="6" borderId="35" xfId="2" applyFont="1" applyFill="1" applyBorder="1" applyAlignment="1" applyProtection="1">
      <alignment horizontal="left" vertical="center"/>
    </xf>
    <xf numFmtId="0" fontId="36" fillId="6" borderId="36" xfId="2" applyFont="1" applyFill="1" applyBorder="1" applyAlignment="1" applyProtection="1">
      <alignment horizontal="left" vertical="center"/>
    </xf>
    <xf numFmtId="0" fontId="36" fillId="6" borderId="4" xfId="2" applyFont="1" applyFill="1" applyBorder="1" applyAlignment="1" applyProtection="1">
      <alignment horizontal="left" vertical="center"/>
    </xf>
    <xf numFmtId="0" fontId="36" fillId="6" borderId="65" xfId="2" applyFont="1" applyFill="1" applyBorder="1" applyAlignment="1" applyProtection="1">
      <alignment horizontal="left" vertical="center"/>
    </xf>
    <xf numFmtId="0" fontId="36" fillId="6" borderId="33" xfId="2" applyFont="1" applyFill="1" applyBorder="1" applyAlignment="1" applyProtection="1">
      <alignment horizontal="left" vertical="center"/>
    </xf>
    <xf numFmtId="0" fontId="36" fillId="0" borderId="4" xfId="2" applyFont="1" applyFill="1" applyBorder="1" applyAlignment="1" applyProtection="1">
      <alignment horizontal="left" vertical="center"/>
    </xf>
    <xf numFmtId="0" fontId="36" fillId="0" borderId="65" xfId="2" applyFont="1" applyFill="1" applyBorder="1" applyAlignment="1" applyProtection="1">
      <alignment horizontal="left" vertical="center"/>
    </xf>
    <xf numFmtId="0" fontId="36" fillId="0" borderId="33" xfId="2" applyFont="1" applyFill="1" applyBorder="1" applyAlignment="1" applyProtection="1">
      <alignment horizontal="left" vertical="center"/>
    </xf>
    <xf numFmtId="0" fontId="12" fillId="2" borderId="4" xfId="2" applyFont="1" applyFill="1" applyBorder="1" applyAlignment="1" applyProtection="1">
      <alignment horizontal="left" vertical="center"/>
    </xf>
    <xf numFmtId="0" fontId="12" fillId="2" borderId="65" xfId="2" applyFont="1" applyFill="1" applyBorder="1" applyAlignment="1" applyProtection="1">
      <alignment horizontal="left" vertical="center"/>
    </xf>
    <xf numFmtId="0" fontId="12" fillId="2" borderId="33" xfId="2" applyFont="1" applyFill="1" applyBorder="1" applyAlignment="1" applyProtection="1">
      <alignment horizontal="left" vertical="center"/>
    </xf>
    <xf numFmtId="0" fontId="19" fillId="2" borderId="4" xfId="0" applyFont="1" applyFill="1" applyBorder="1" applyAlignment="1">
      <alignment horizontal="left" vertical="center"/>
    </xf>
    <xf numFmtId="0" fontId="19" fillId="2" borderId="65" xfId="0" applyFont="1" applyFill="1" applyBorder="1" applyAlignment="1">
      <alignment horizontal="left" vertical="center"/>
    </xf>
    <xf numFmtId="0" fontId="19" fillId="2" borderId="33" xfId="0" applyFont="1" applyFill="1" applyBorder="1" applyAlignment="1">
      <alignment horizontal="left" vertical="center"/>
    </xf>
    <xf numFmtId="0" fontId="36" fillId="6" borderId="27" xfId="2" applyFont="1" applyFill="1" applyBorder="1" applyAlignment="1" applyProtection="1">
      <alignment horizontal="left" vertical="center"/>
    </xf>
    <xf numFmtId="0" fontId="36" fillId="6" borderId="2" xfId="2" applyFont="1" applyFill="1" applyBorder="1" applyAlignment="1" applyProtection="1">
      <alignment horizontal="left" vertical="center"/>
    </xf>
    <xf numFmtId="0" fontId="36" fillId="6" borderId="41" xfId="2" applyFont="1" applyFill="1" applyBorder="1" applyAlignment="1" applyProtection="1">
      <alignment horizontal="left" vertical="center"/>
    </xf>
    <xf numFmtId="0" fontId="33" fillId="2" borderId="32" xfId="0" applyFont="1" applyFill="1" applyBorder="1" applyAlignment="1">
      <alignment horizontal="center" vertical="center"/>
    </xf>
  </cellXfs>
  <cellStyles count="138">
    <cellStyle name="Comma 2" xfId="8"/>
    <cellStyle name="Comma 2 2" xfId="109"/>
    <cellStyle name="Comma 3" xfId="9"/>
    <cellStyle name="Comma 3 2" xfId="110"/>
    <cellStyle name="Comma 3 3" xfId="111"/>
    <cellStyle name="Comma 3 4" xfId="112"/>
    <cellStyle name="Comma 4" xfId="113"/>
    <cellStyle name="Comma 5" xfId="114"/>
    <cellStyle name="Currency 2" xfId="10"/>
    <cellStyle name="Currency 2 2" xfId="115"/>
    <cellStyle name="Followed Hyperlink" xfId="26" builtinId="9" hidden="1"/>
    <cellStyle name="Followed Hyperlink" xfId="73" builtinId="9" hidden="1"/>
    <cellStyle name="Followed Hyperlink" xfId="40" builtinId="9" hidden="1"/>
    <cellStyle name="Followed Hyperlink" xfId="77" builtinId="9" hidden="1"/>
    <cellStyle name="Followed Hyperlink" xfId="21" builtinId="9" hidden="1"/>
    <cellStyle name="Followed Hyperlink" xfId="54" builtinId="9" hidden="1"/>
    <cellStyle name="Followed Hyperlink" xfId="15" builtinId="9" hidden="1"/>
    <cellStyle name="Followed Hyperlink" xfId="52" builtinId="9" hidden="1"/>
    <cellStyle name="Followed Hyperlink" xfId="53" builtinId="9" hidden="1"/>
    <cellStyle name="Followed Hyperlink" xfId="33" builtinId="9" hidden="1"/>
    <cellStyle name="Followed Hyperlink" xfId="42" builtinId="9" hidden="1"/>
    <cellStyle name="Followed Hyperlink" xfId="34" builtinId="9" hidden="1"/>
    <cellStyle name="Followed Hyperlink" xfId="23" builtinId="9" hidden="1"/>
    <cellStyle name="Followed Hyperlink" xfId="43" builtinId="9" hidden="1"/>
    <cellStyle name="Followed Hyperlink" xfId="16" builtinId="9" hidden="1"/>
    <cellStyle name="Followed Hyperlink" xfId="56" builtinId="9" hidden="1"/>
    <cellStyle name="Followed Hyperlink" xfId="36" builtinId="9" hidden="1"/>
    <cellStyle name="Followed Hyperlink" xfId="63" builtinId="9" hidden="1"/>
    <cellStyle name="Followed Hyperlink" xfId="39" builtinId="9" hidden="1"/>
    <cellStyle name="Followed Hyperlink" xfId="27" builtinId="9" hidden="1"/>
    <cellStyle name="Followed Hyperlink" xfId="35" builtinId="9" hidden="1"/>
    <cellStyle name="Followed Hyperlink" xfId="64" builtinId="9" hidden="1"/>
    <cellStyle name="Followed Hyperlink" xfId="55" builtinId="9" hidden="1"/>
    <cellStyle name="Followed Hyperlink" xfId="29" builtinId="9" hidden="1"/>
    <cellStyle name="Followed Hyperlink" xfId="22" builtinId="9" hidden="1"/>
    <cellStyle name="Followed Hyperlink" xfId="31" builtinId="9" hidden="1"/>
    <cellStyle name="Followed Hyperlink" xfId="81" builtinId="9" hidden="1"/>
    <cellStyle name="Followed Hyperlink" xfId="61" builtinId="9" hidden="1"/>
    <cellStyle name="Followed Hyperlink" xfId="37" builtinId="9" hidden="1"/>
    <cellStyle name="Followed Hyperlink" xfId="66" builtinId="9" hidden="1"/>
    <cellStyle name="Followed Hyperlink" xfId="76" builtinId="9" hidden="1"/>
    <cellStyle name="Followed Hyperlink" xfId="18" builtinId="9" hidden="1"/>
    <cellStyle name="Followed Hyperlink" xfId="62" builtinId="9" hidden="1"/>
    <cellStyle name="Followed Hyperlink" xfId="41" builtinId="9" hidden="1"/>
    <cellStyle name="Followed Hyperlink" xfId="68" builtinId="9" hidden="1"/>
    <cellStyle name="Followed Hyperlink" xfId="28" builtinId="9" hidden="1"/>
    <cellStyle name="Followed Hyperlink" xfId="38" builtinId="9" hidden="1"/>
    <cellStyle name="Followed Hyperlink" xfId="19" builtinId="9" hidden="1"/>
    <cellStyle name="Followed Hyperlink" xfId="24" builtinId="9" hidden="1"/>
    <cellStyle name="Followed Hyperlink" xfId="78" builtinId="9" hidden="1"/>
    <cellStyle name="Followed Hyperlink" xfId="50" builtinId="9" hidden="1"/>
    <cellStyle name="Followed Hyperlink" xfId="20" builtinId="9" hidden="1"/>
    <cellStyle name="Followed Hyperlink" xfId="75" builtinId="9" hidden="1"/>
    <cellStyle name="Followed Hyperlink" xfId="80" builtinId="9" hidden="1"/>
    <cellStyle name="Followed Hyperlink" xfId="72" builtinId="9" hidden="1"/>
    <cellStyle name="Followed Hyperlink" xfId="25" builtinId="9" hidden="1"/>
    <cellStyle name="Followed Hyperlink" xfId="79" builtinId="9" hidden="1"/>
    <cellStyle name="Followed Hyperlink" xfId="57" builtinId="9" hidden="1"/>
    <cellStyle name="Followed Hyperlink" xfId="48" builtinId="9" hidden="1"/>
    <cellStyle name="Followed Hyperlink" xfId="17" builtinId="9" hidden="1"/>
    <cellStyle name="Followed Hyperlink" xfId="47" builtinId="9" hidden="1"/>
    <cellStyle name="Followed Hyperlink" xfId="70" builtinId="9" hidden="1"/>
    <cellStyle name="Followed Hyperlink" xfId="67" builtinId="9" hidden="1"/>
    <cellStyle name="Followed Hyperlink" xfId="46" builtinId="9" hidden="1"/>
    <cellStyle name="Followed Hyperlink" xfId="82" builtinId="9" hidden="1"/>
    <cellStyle name="Followed Hyperlink" xfId="58" builtinId="9" hidden="1"/>
    <cellStyle name="Followed Hyperlink" xfId="59" builtinId="9" hidden="1"/>
    <cellStyle name="Followed Hyperlink" xfId="44" builtinId="9" hidden="1"/>
    <cellStyle name="Followed Hyperlink" xfId="51" builtinId="9" hidden="1"/>
    <cellStyle name="Followed Hyperlink" xfId="45" builtinId="9" hidden="1"/>
    <cellStyle name="Followed Hyperlink" xfId="65" builtinId="9" hidden="1"/>
    <cellStyle name="Followed Hyperlink" xfId="71" builtinId="9" hidden="1"/>
    <cellStyle name="Followed Hyperlink" xfId="49" builtinId="9" hidden="1"/>
    <cellStyle name="Followed Hyperlink" xfId="30" builtinId="9" hidden="1"/>
    <cellStyle name="Followed Hyperlink" xfId="60" builtinId="9" hidden="1"/>
    <cellStyle name="Followed Hyperlink" xfId="69" builtinId="9" hidden="1"/>
    <cellStyle name="Followed Hyperlink" xfId="32" builtinId="9" hidden="1"/>
    <cellStyle name="Followed Hyperlink" xfId="74" builtinId="9" hidden="1"/>
    <cellStyle name="Hyperlink" xfId="7" builtinId="8"/>
    <cellStyle name="Hyperlink 2" xfId="2"/>
    <cellStyle name="Hyperlink 2 2" xfId="11"/>
    <cellStyle name="Normal" xfId="0" builtinId="0"/>
    <cellStyle name="Normal 2" xfId="1"/>
    <cellStyle name="Normal 2 2" xfId="105"/>
    <cellStyle name="Normal 2 2 2" xfId="137"/>
    <cellStyle name="Normal 2 3" xfId="116"/>
    <cellStyle name="Normal 2 4" xfId="117"/>
    <cellStyle name="Normal 3" xfId="3"/>
    <cellStyle name="Normal 3 2" xfId="4"/>
    <cellStyle name="Normal 3 2 2" xfId="12"/>
    <cellStyle name="Normal 3 2 2 2" xfId="87"/>
    <cellStyle name="Normal 3 2 2 2 2" xfId="100"/>
    <cellStyle name="Normal 3 2 2 2 2 2" xfId="136"/>
    <cellStyle name="Normal 3 2 2 3" xfId="94"/>
    <cellStyle name="Normal 3 2 2 4" xfId="118"/>
    <cellStyle name="Normal 3 2 2 6" xfId="134"/>
    <cellStyle name="Normal 3 2 2 7" xfId="135"/>
    <cellStyle name="Normal 3 2 3" xfId="86"/>
    <cellStyle name="Normal 3 2 3 2" xfId="99"/>
    <cellStyle name="Normal 3 2 4" xfId="92"/>
    <cellStyle name="Normal 3 2 5" xfId="119"/>
    <cellStyle name="Normal 3 3" xfId="13"/>
    <cellStyle name="Normal 3 3 2" xfId="88"/>
    <cellStyle name="Normal 3 3 2 2" xfId="101"/>
    <cellStyle name="Normal 3 3 3" xfId="95"/>
    <cellStyle name="Normal 3 4" xfId="85"/>
    <cellStyle name="Normal 3 4 2" xfId="98"/>
    <cellStyle name="Normal 3 5" xfId="91"/>
    <cellStyle name="Normal 3 6" xfId="120"/>
    <cellStyle name="Normal 4" xfId="5"/>
    <cellStyle name="Normal 4 2" xfId="14"/>
    <cellStyle name="Normal 4 2 2" xfId="90"/>
    <cellStyle name="Normal 4 2 2 2" xfId="103"/>
    <cellStyle name="Normal 4 2 3" xfId="96"/>
    <cellStyle name="Normal 4 3" xfId="89"/>
    <cellStyle name="Normal 4 3 2" xfId="102"/>
    <cellStyle name="Normal 4 4" xfId="93"/>
    <cellStyle name="Normal 4 5" xfId="121"/>
    <cellStyle name="Normal 5" xfId="84"/>
    <cellStyle name="Normal 5 2" xfId="97"/>
    <cellStyle name="Normal 5 3" xfId="122"/>
    <cellStyle name="Normal 6" xfId="104"/>
    <cellStyle name="Normal 7" xfId="106"/>
    <cellStyle name="Normal 7 2" xfId="107"/>
    <cellStyle name="Normal 7 2 2" xfId="123"/>
    <cellStyle name="Normal 7 2 2 2" xfId="124"/>
    <cellStyle name="Normal 7 2 3" xfId="125"/>
    <cellStyle name="Normal 7 2 4" xfId="126"/>
    <cellStyle name="Normal 7 3" xfId="127"/>
    <cellStyle name="Normal 7 3 2" xfId="128"/>
    <cellStyle name="Normal 8" xfId="108"/>
    <cellStyle name="Percent" xfId="83" builtinId="5"/>
    <cellStyle name="Percent 2" xfId="6"/>
    <cellStyle name="Percent 2 2" xfId="129"/>
    <cellStyle name="Percent 3" xfId="130"/>
    <cellStyle name="Percent 3 2" xfId="131"/>
    <cellStyle name="Percent 3 3" xfId="132"/>
    <cellStyle name="Percent 4" xfId="1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1"/>
  <sheetViews>
    <sheetView zoomScale="80" zoomScaleNormal="80" workbookViewId="0">
      <selection activeCell="A6" sqref="A6"/>
    </sheetView>
  </sheetViews>
  <sheetFormatPr defaultColWidth="164.453125" defaultRowHeight="15.5" x14ac:dyDescent="0.25"/>
  <cols>
    <col min="1" max="1" width="170.453125" style="70" customWidth="1"/>
    <col min="2" max="16384" width="164.453125" style="70"/>
  </cols>
  <sheetData>
    <row r="1" spans="1:1" ht="21" customHeight="1" x14ac:dyDescent="0.25">
      <c r="A1" s="69" t="s">
        <v>0</v>
      </c>
    </row>
    <row r="2" spans="1:1" ht="21" customHeight="1" x14ac:dyDescent="0.25">
      <c r="A2" s="71" t="s">
        <v>1</v>
      </c>
    </row>
    <row r="3" spans="1:1" ht="21" customHeight="1" x14ac:dyDescent="0.25">
      <c r="A3" s="72" t="s">
        <v>2</v>
      </c>
    </row>
    <row r="4" spans="1:1" ht="16.399999999999999" customHeight="1" x14ac:dyDescent="0.25">
      <c r="A4" s="73"/>
    </row>
    <row r="5" spans="1:1" ht="21" customHeight="1" x14ac:dyDescent="0.25">
      <c r="A5" s="74" t="s">
        <v>3</v>
      </c>
    </row>
    <row r="6" spans="1:1" s="76" customFormat="1" ht="92.15" customHeight="1" x14ac:dyDescent="0.25">
      <c r="A6" s="75" t="s">
        <v>4</v>
      </c>
    </row>
    <row r="7" spans="1:1" s="77" customFormat="1" ht="21" customHeight="1" x14ac:dyDescent="0.25">
      <c r="A7" s="74" t="s">
        <v>5</v>
      </c>
    </row>
    <row r="8" spans="1:1" s="76" customFormat="1" ht="75" customHeight="1" x14ac:dyDescent="0.25">
      <c r="A8" s="78" t="s">
        <v>6</v>
      </c>
    </row>
    <row r="9" spans="1:1" s="76" customFormat="1" ht="61.4" customHeight="1" thickBot="1" x14ac:dyDescent="0.3">
      <c r="A9" s="79" t="s">
        <v>7</v>
      </c>
    </row>
    <row r="10" spans="1:1" s="76" customFormat="1" ht="33" customHeight="1" thickBot="1" x14ac:dyDescent="0.3">
      <c r="A10" s="80" t="s">
        <v>8</v>
      </c>
    </row>
    <row r="11" spans="1:1" s="76" customFormat="1" ht="23.5" customHeight="1" x14ac:dyDescent="0.25">
      <c r="A11" s="82" t="s">
        <v>9</v>
      </c>
    </row>
    <row r="12" spans="1:1" s="76" customFormat="1" ht="57" customHeight="1" x14ac:dyDescent="0.25">
      <c r="A12" s="83" t="s">
        <v>10</v>
      </c>
    </row>
    <row r="13" spans="1:1" s="81" customFormat="1" ht="21" customHeight="1" x14ac:dyDescent="0.25">
      <c r="A13" s="82" t="s">
        <v>11</v>
      </c>
    </row>
    <row r="14" spans="1:1" s="76" customFormat="1" ht="60.65" customHeight="1" x14ac:dyDescent="0.25">
      <c r="A14" s="83" t="s">
        <v>12</v>
      </c>
    </row>
    <row r="15" spans="1:1" s="81" customFormat="1" ht="21" customHeight="1" x14ac:dyDescent="0.25">
      <c r="A15" s="82" t="s">
        <v>13</v>
      </c>
    </row>
    <row r="16" spans="1:1" s="84" customFormat="1" ht="163.5" customHeight="1" x14ac:dyDescent="0.25">
      <c r="A16" s="78" t="s">
        <v>14</v>
      </c>
    </row>
    <row r="17" spans="1:1" s="84" customFormat="1" ht="37.5" customHeight="1" x14ac:dyDescent="0.25">
      <c r="A17" s="112" t="s">
        <v>15</v>
      </c>
    </row>
    <row r="18" spans="1:1" s="84" customFormat="1" ht="39.65" customHeight="1" x14ac:dyDescent="0.25">
      <c r="A18" s="162" t="s">
        <v>16</v>
      </c>
    </row>
    <row r="19" spans="1:1" s="84" customFormat="1" ht="21" customHeight="1" x14ac:dyDescent="0.25">
      <c r="A19" s="163" t="s">
        <v>17</v>
      </c>
    </row>
    <row r="20" spans="1:1" s="84" customFormat="1" ht="21" customHeight="1" x14ac:dyDescent="0.25">
      <c r="A20" s="163" t="s">
        <v>18</v>
      </c>
    </row>
    <row r="21" spans="1:1" s="84" customFormat="1" ht="21" customHeight="1" x14ac:dyDescent="0.25">
      <c r="A21" s="164" t="s">
        <v>19</v>
      </c>
    </row>
    <row r="22" spans="1:1" s="84" customFormat="1" ht="127.4" customHeight="1" x14ac:dyDescent="0.25">
      <c r="A22" s="75" t="s">
        <v>20</v>
      </c>
    </row>
    <row r="23" spans="1:1" s="84" customFormat="1" ht="21" customHeight="1" x14ac:dyDescent="0.25">
      <c r="A23" s="82" t="s">
        <v>21</v>
      </c>
    </row>
    <row r="24" spans="1:1" s="84" customFormat="1" ht="70.5" customHeight="1" x14ac:dyDescent="0.25">
      <c r="A24" s="83" t="s">
        <v>22</v>
      </c>
    </row>
    <row r="25" spans="1:1" s="86" customFormat="1" ht="21" customHeight="1" x14ac:dyDescent="0.25">
      <c r="A25" s="85" t="s">
        <v>23</v>
      </c>
    </row>
    <row r="26" spans="1:1" s="76" customFormat="1" ht="97.5" customHeight="1" x14ac:dyDescent="0.25">
      <c r="A26" s="87" t="s">
        <v>24</v>
      </c>
    </row>
    <row r="27" spans="1:1" s="81" customFormat="1" ht="21" customHeight="1" x14ac:dyDescent="0.25">
      <c r="A27" s="82" t="s">
        <v>25</v>
      </c>
    </row>
    <row r="28" spans="1:1" s="76" customFormat="1" ht="38.5" customHeight="1" x14ac:dyDescent="0.25">
      <c r="A28" s="83" t="s">
        <v>26</v>
      </c>
    </row>
    <row r="29" spans="1:1" s="76" customFormat="1" ht="69" customHeight="1" x14ac:dyDescent="0.25">
      <c r="A29" s="83" t="s">
        <v>27</v>
      </c>
    </row>
    <row r="30" spans="1:1" s="81" customFormat="1" ht="51.65" customHeight="1" x14ac:dyDescent="0.25">
      <c r="A30" s="88" t="s">
        <v>28</v>
      </c>
    </row>
    <row r="31" spans="1:1" s="81" customFormat="1" ht="21" customHeight="1" x14ac:dyDescent="0.25">
      <c r="A31" s="89" t="s">
        <v>29</v>
      </c>
    </row>
    <row r="32" spans="1:1" ht="21" customHeight="1" x14ac:dyDescent="0.25">
      <c r="A32" s="90" t="s">
        <v>30</v>
      </c>
    </row>
    <row r="33" spans="1:1" ht="21" customHeight="1" x14ac:dyDescent="0.25">
      <c r="A33" s="90" t="s">
        <v>31</v>
      </c>
    </row>
    <row r="34" spans="1:1" s="76" customFormat="1" ht="21" customHeight="1" x14ac:dyDescent="0.25">
      <c r="A34" s="90" t="s">
        <v>32</v>
      </c>
    </row>
    <row r="35" spans="1:1" s="76" customFormat="1" ht="21" customHeight="1" x14ac:dyDescent="0.25">
      <c r="A35" s="90" t="s">
        <v>33</v>
      </c>
    </row>
    <row r="36" spans="1:1" s="76" customFormat="1" ht="21" customHeight="1" x14ac:dyDescent="0.25">
      <c r="A36" s="90" t="s">
        <v>34</v>
      </c>
    </row>
    <row r="37" spans="1:1" s="76" customFormat="1" ht="21" customHeight="1" x14ac:dyDescent="0.25">
      <c r="A37" s="82" t="s">
        <v>35</v>
      </c>
    </row>
    <row r="38" spans="1:1" s="81" customFormat="1" ht="21" customHeight="1" x14ac:dyDescent="0.25">
      <c r="A38" s="91" t="s">
        <v>36</v>
      </c>
    </row>
    <row r="39" spans="1:1" s="93" customFormat="1" ht="145.4" customHeight="1" x14ac:dyDescent="0.25">
      <c r="A39" s="92" t="s">
        <v>37</v>
      </c>
    </row>
    <row r="40" spans="1:1" s="93" customFormat="1" ht="57.65" customHeight="1" x14ac:dyDescent="0.25">
      <c r="A40" s="92" t="s">
        <v>38</v>
      </c>
    </row>
    <row r="41" spans="1:1" s="93" customFormat="1" ht="64.400000000000006" customHeight="1" x14ac:dyDescent="0.25">
      <c r="A41" s="92" t="s">
        <v>39</v>
      </c>
    </row>
    <row r="42" spans="1:1" s="93" customFormat="1" ht="93" customHeight="1" x14ac:dyDescent="0.25">
      <c r="A42" s="92" t="s">
        <v>40</v>
      </c>
    </row>
    <row r="43" spans="1:1" s="93" customFormat="1" ht="28.4" customHeight="1" x14ac:dyDescent="0.25">
      <c r="A43" s="92" t="s">
        <v>41</v>
      </c>
    </row>
    <row r="44" spans="1:1" s="93" customFormat="1" ht="26.15" customHeight="1" x14ac:dyDescent="0.25">
      <c r="A44" s="94" t="s">
        <v>42</v>
      </c>
    </row>
    <row r="45" spans="1:1" s="93" customFormat="1" ht="36" customHeight="1" x14ac:dyDescent="0.25">
      <c r="A45" s="92" t="s">
        <v>43</v>
      </c>
    </row>
    <row r="46" spans="1:1" s="93" customFormat="1" ht="20.25" customHeight="1" x14ac:dyDescent="0.25">
      <c r="A46" s="92" t="s">
        <v>44</v>
      </c>
    </row>
    <row r="47" spans="1:1" s="93" customFormat="1" ht="21.65" customHeight="1" x14ac:dyDescent="0.25">
      <c r="A47" s="92" t="s">
        <v>45</v>
      </c>
    </row>
    <row r="48" spans="1:1" s="93" customFormat="1" ht="24.65" customHeight="1" x14ac:dyDescent="0.25">
      <c r="A48" s="94" t="s">
        <v>46</v>
      </c>
    </row>
    <row r="49" spans="1:1" s="93" customFormat="1" ht="17.5" customHeight="1" x14ac:dyDescent="0.25">
      <c r="A49" s="94" t="s">
        <v>47</v>
      </c>
    </row>
    <row r="50" spans="1:1" s="93" customFormat="1" ht="35.15" customHeight="1" x14ac:dyDescent="0.25">
      <c r="A50" s="94" t="s">
        <v>48</v>
      </c>
    </row>
    <row r="51" spans="1:1" s="93" customFormat="1" ht="57" customHeight="1" x14ac:dyDescent="0.25">
      <c r="A51" s="94" t="s">
        <v>49</v>
      </c>
    </row>
    <row r="52" spans="1:1" s="93" customFormat="1" ht="62.15" customHeight="1" x14ac:dyDescent="0.25">
      <c r="A52" s="94" t="s">
        <v>50</v>
      </c>
    </row>
    <row r="53" spans="1:1" s="93" customFormat="1" ht="122.15" customHeight="1" x14ac:dyDescent="0.25">
      <c r="A53" s="94" t="s">
        <v>51</v>
      </c>
    </row>
    <row r="54" spans="1:1" s="93" customFormat="1" ht="69.650000000000006" customHeight="1" x14ac:dyDescent="0.25">
      <c r="A54" s="94" t="s">
        <v>52</v>
      </c>
    </row>
    <row r="55" spans="1:1" s="93" customFormat="1" ht="24" customHeight="1" x14ac:dyDescent="0.25">
      <c r="A55" s="94" t="s">
        <v>53</v>
      </c>
    </row>
    <row r="56" spans="1:1" s="93" customFormat="1" ht="23.15" customHeight="1" x14ac:dyDescent="0.25">
      <c r="A56" s="94" t="s">
        <v>54</v>
      </c>
    </row>
    <row r="57" spans="1:1" s="76" customFormat="1" ht="87" x14ac:dyDescent="0.25">
      <c r="A57" s="94" t="s">
        <v>55</v>
      </c>
    </row>
    <row r="58" spans="1:1" s="76" customFormat="1" ht="51.65" customHeight="1" x14ac:dyDescent="0.25">
      <c r="A58" s="94" t="s">
        <v>56</v>
      </c>
    </row>
    <row r="59" spans="1:1" s="76" customFormat="1" ht="89.5" customHeight="1" x14ac:dyDescent="0.25">
      <c r="A59" s="94" t="s">
        <v>57</v>
      </c>
    </row>
    <row r="60" spans="1:1" s="76" customFormat="1" ht="32.5" customHeight="1" x14ac:dyDescent="0.25">
      <c r="A60" s="94" t="s">
        <v>58</v>
      </c>
    </row>
    <row r="61" spans="1:1" hidden="1" x14ac:dyDescent="0.25">
      <c r="A61" s="95"/>
    </row>
    <row r="62" spans="1:1" hidden="1" x14ac:dyDescent="0.25">
      <c r="A62" s="95"/>
    </row>
    <row r="63" spans="1:1" hidden="1" x14ac:dyDescent="0.25">
      <c r="A63" s="95"/>
    </row>
    <row r="64" spans="1:1" s="160" customFormat="1" x14ac:dyDescent="0.25"/>
    <row r="65" s="161" customFormat="1" x14ac:dyDescent="0.25"/>
    <row r="66" s="161" customFormat="1" x14ac:dyDescent="0.25"/>
    <row r="67" s="161" customFormat="1" x14ac:dyDescent="0.25"/>
    <row r="68" s="161" customFormat="1" x14ac:dyDescent="0.25"/>
    <row r="69" s="161" customFormat="1" x14ac:dyDescent="0.25"/>
    <row r="70" s="161" customFormat="1" x14ac:dyDescent="0.25"/>
    <row r="71" s="161" customFormat="1" x14ac:dyDescent="0.25"/>
    <row r="72" s="161" customFormat="1" x14ac:dyDescent="0.25"/>
    <row r="73" s="161" customFormat="1" x14ac:dyDescent="0.25"/>
    <row r="74" s="161" customFormat="1" x14ac:dyDescent="0.25"/>
    <row r="75" s="161" customFormat="1" x14ac:dyDescent="0.25"/>
    <row r="76" s="161" customFormat="1" x14ac:dyDescent="0.25"/>
    <row r="77" s="161" customFormat="1" x14ac:dyDescent="0.25"/>
    <row r="78" s="161" customFormat="1" x14ac:dyDescent="0.25"/>
    <row r="79" s="161" customFormat="1" x14ac:dyDescent="0.25"/>
    <row r="80" s="161" customFormat="1" x14ac:dyDescent="0.25"/>
    <row r="81" s="161" customFormat="1" x14ac:dyDescent="0.25"/>
    <row r="82" s="161" customFormat="1" x14ac:dyDescent="0.25"/>
    <row r="83" s="161" customFormat="1" x14ac:dyDescent="0.25"/>
    <row r="84" s="161" customFormat="1" x14ac:dyDescent="0.25"/>
    <row r="85" s="161" customFormat="1" x14ac:dyDescent="0.25"/>
    <row r="86" s="161" customFormat="1" x14ac:dyDescent="0.25"/>
    <row r="87" s="161" customFormat="1" x14ac:dyDescent="0.25"/>
    <row r="88" s="161" customFormat="1" x14ac:dyDescent="0.25"/>
    <row r="89" s="161" customFormat="1" x14ac:dyDescent="0.25"/>
    <row r="90" s="161" customFormat="1" x14ac:dyDescent="0.25"/>
    <row r="91" s="161" customFormat="1" x14ac:dyDescent="0.25"/>
    <row r="92" s="161" customFormat="1" x14ac:dyDescent="0.25"/>
    <row r="93" s="161" customFormat="1" x14ac:dyDescent="0.25"/>
    <row r="94" s="161" customFormat="1" x14ac:dyDescent="0.25"/>
    <row r="95" s="161" customFormat="1" x14ac:dyDescent="0.25"/>
    <row r="96" s="161" customFormat="1" x14ac:dyDescent="0.25"/>
    <row r="97" s="161" customFormat="1" x14ac:dyDescent="0.25"/>
    <row r="98" s="161" customFormat="1" x14ac:dyDescent="0.25"/>
    <row r="99" s="161" customFormat="1" x14ac:dyDescent="0.25"/>
    <row r="100" s="161" customFormat="1" x14ac:dyDescent="0.25"/>
    <row r="101" s="161" customFormat="1" x14ac:dyDescent="0.25"/>
    <row r="102" s="161" customFormat="1" x14ac:dyDescent="0.25"/>
    <row r="103" s="161" customFormat="1" x14ac:dyDescent="0.25"/>
    <row r="104" s="161" customFormat="1" x14ac:dyDescent="0.25"/>
    <row r="105" s="161" customFormat="1" x14ac:dyDescent="0.25"/>
    <row r="106" s="161" customFormat="1" x14ac:dyDescent="0.25"/>
    <row r="107" s="161" customFormat="1" x14ac:dyDescent="0.25"/>
    <row r="108" s="161" customFormat="1" x14ac:dyDescent="0.25"/>
    <row r="109" s="161" customFormat="1" x14ac:dyDescent="0.25"/>
    <row r="110" s="161" customFormat="1" x14ac:dyDescent="0.25"/>
    <row r="111" s="161" customFormat="1" x14ac:dyDescent="0.25"/>
    <row r="112" s="161" customFormat="1" x14ac:dyDescent="0.25"/>
    <row r="113" s="161" customFormat="1" x14ac:dyDescent="0.25"/>
    <row r="114" s="161" customFormat="1" x14ac:dyDescent="0.25"/>
    <row r="115" s="161" customFormat="1" x14ac:dyDescent="0.25"/>
    <row r="116" s="161" customFormat="1" x14ac:dyDescent="0.25"/>
    <row r="117" s="161" customFormat="1" x14ac:dyDescent="0.25"/>
    <row r="118" s="161" customFormat="1" x14ac:dyDescent="0.25"/>
    <row r="119" s="161" customFormat="1" x14ac:dyDescent="0.25"/>
    <row r="120" s="161" customFormat="1" x14ac:dyDescent="0.25"/>
    <row r="121" s="161" customFormat="1" x14ac:dyDescent="0.25"/>
    <row r="122" s="161" customFormat="1" x14ac:dyDescent="0.25"/>
    <row r="123" s="161" customFormat="1" x14ac:dyDescent="0.25"/>
    <row r="124" s="161" customFormat="1" x14ac:dyDescent="0.25"/>
    <row r="125" s="161" customFormat="1" x14ac:dyDescent="0.25"/>
    <row r="126" s="161" customFormat="1" x14ac:dyDescent="0.25"/>
    <row r="127" s="161" customFormat="1" x14ac:dyDescent="0.25"/>
    <row r="128" s="161" customFormat="1" x14ac:dyDescent="0.25"/>
    <row r="129" s="161" customFormat="1" x14ac:dyDescent="0.25"/>
    <row r="130" s="161" customFormat="1" x14ac:dyDescent="0.25"/>
    <row r="131" s="161" customFormat="1" x14ac:dyDescent="0.25"/>
    <row r="132" s="161" customFormat="1" x14ac:dyDescent="0.25"/>
    <row r="133" s="161" customFormat="1" x14ac:dyDescent="0.25"/>
    <row r="134" s="161" customFormat="1" x14ac:dyDescent="0.25"/>
    <row r="135" s="161" customFormat="1" x14ac:dyDescent="0.25"/>
    <row r="136" s="161" customFormat="1" x14ac:dyDescent="0.25"/>
    <row r="137" s="161" customFormat="1" x14ac:dyDescent="0.25"/>
    <row r="138" s="161" customFormat="1" x14ac:dyDescent="0.25"/>
    <row r="139" s="161" customFormat="1" x14ac:dyDescent="0.25"/>
    <row r="140" s="161" customFormat="1" x14ac:dyDescent="0.25"/>
    <row r="141" s="161" customFormat="1" x14ac:dyDescent="0.25"/>
    <row r="142" s="161" customFormat="1" x14ac:dyDescent="0.25"/>
    <row r="143" s="161" customFormat="1" x14ac:dyDescent="0.25"/>
    <row r="144" s="161" customFormat="1" x14ac:dyDescent="0.25"/>
    <row r="145" s="161" customFormat="1" x14ac:dyDescent="0.25"/>
    <row r="146" s="161" customFormat="1" x14ac:dyDescent="0.25"/>
    <row r="147" s="161" customFormat="1" x14ac:dyDescent="0.25"/>
    <row r="148" s="161" customFormat="1" x14ac:dyDescent="0.25"/>
    <row r="149" s="161" customFormat="1" x14ac:dyDescent="0.25"/>
    <row r="150" s="161" customFormat="1" x14ac:dyDescent="0.25"/>
    <row r="151" s="161" customFormat="1" x14ac:dyDescent="0.25"/>
    <row r="152" s="161" customFormat="1" x14ac:dyDescent="0.25"/>
    <row r="153" s="161" customFormat="1" x14ac:dyDescent="0.25"/>
    <row r="154" s="161" customFormat="1" x14ac:dyDescent="0.25"/>
    <row r="155" s="161" customFormat="1" x14ac:dyDescent="0.25"/>
    <row r="156" s="161" customFormat="1" x14ac:dyDescent="0.25"/>
    <row r="157" s="161" customFormat="1" x14ac:dyDescent="0.25"/>
    <row r="158" s="161" customFormat="1" x14ac:dyDescent="0.25"/>
    <row r="159" s="161" customFormat="1" x14ac:dyDescent="0.25"/>
    <row r="160" s="161" customFormat="1" x14ac:dyDescent="0.25"/>
    <row r="161" s="161" customFormat="1" x14ac:dyDescent="0.25"/>
    <row r="162" s="161" customFormat="1" x14ac:dyDescent="0.25"/>
    <row r="163" s="161" customFormat="1" x14ac:dyDescent="0.25"/>
    <row r="164" s="161" customFormat="1" x14ac:dyDescent="0.25"/>
    <row r="165" s="161" customFormat="1" x14ac:dyDescent="0.25"/>
    <row r="166" s="161" customFormat="1" x14ac:dyDescent="0.25"/>
    <row r="167" s="161" customFormat="1" x14ac:dyDescent="0.25"/>
    <row r="168" s="161" customFormat="1" x14ac:dyDescent="0.25"/>
    <row r="169" s="161" customFormat="1" x14ac:dyDescent="0.25"/>
    <row r="170" s="161" customFormat="1" x14ac:dyDescent="0.25"/>
    <row r="171" s="161" customFormat="1" x14ac:dyDescent="0.25"/>
    <row r="172" s="161" customFormat="1" x14ac:dyDescent="0.25"/>
    <row r="173" s="161" customFormat="1" x14ac:dyDescent="0.25"/>
    <row r="174" s="161" customFormat="1" x14ac:dyDescent="0.25"/>
    <row r="175" s="161" customFormat="1" x14ac:dyDescent="0.25"/>
    <row r="176" s="161" customFormat="1" x14ac:dyDescent="0.25"/>
    <row r="177" s="161" customFormat="1" x14ac:dyDescent="0.25"/>
    <row r="178" s="161" customFormat="1" x14ac:dyDescent="0.25"/>
    <row r="179" s="161" customFormat="1" x14ac:dyDescent="0.25"/>
    <row r="180" s="161" customFormat="1" x14ac:dyDescent="0.25"/>
    <row r="181" s="161" customFormat="1" x14ac:dyDescent="0.25"/>
    <row r="182" s="161" customFormat="1" x14ac:dyDescent="0.25"/>
    <row r="183" s="161" customFormat="1" x14ac:dyDescent="0.25"/>
    <row r="184" s="161" customFormat="1" x14ac:dyDescent="0.25"/>
    <row r="185" s="161" customFormat="1" x14ac:dyDescent="0.25"/>
    <row r="186" s="161" customFormat="1" x14ac:dyDescent="0.25"/>
    <row r="187" s="161" customFormat="1" x14ac:dyDescent="0.25"/>
    <row r="188" s="161" customFormat="1" x14ac:dyDescent="0.25"/>
    <row r="189" s="161" customFormat="1" x14ac:dyDescent="0.25"/>
    <row r="190" s="161" customFormat="1" x14ac:dyDescent="0.25"/>
    <row r="191" s="161" customFormat="1"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zoomScale="80" zoomScaleNormal="80" workbookViewId="0">
      <selection activeCell="A2" sqref="A2:E2"/>
    </sheetView>
  </sheetViews>
  <sheetFormatPr defaultColWidth="8.453125" defaultRowHeight="12.5" x14ac:dyDescent="0.25"/>
  <cols>
    <col min="5" max="5" width="17.453125" customWidth="1"/>
  </cols>
  <sheetData>
    <row r="1" spans="1:19" s="2" customFormat="1" ht="30" customHeight="1" x14ac:dyDescent="0.25">
      <c r="A1" s="252" t="s">
        <v>59</v>
      </c>
      <c r="B1" s="252"/>
      <c r="C1" s="252"/>
      <c r="D1" s="252"/>
      <c r="E1" s="252"/>
      <c r="F1" s="252"/>
      <c r="G1" s="252"/>
      <c r="H1" s="252"/>
      <c r="I1" s="252"/>
      <c r="J1" s="252"/>
      <c r="K1" s="252"/>
      <c r="L1" s="252"/>
      <c r="M1" s="252"/>
      <c r="N1" s="252"/>
      <c r="O1" s="252"/>
      <c r="P1" s="252"/>
      <c r="Q1" s="252"/>
    </row>
    <row r="2" spans="1:19" s="2" customFormat="1" ht="30" customHeight="1" thickBot="1" x14ac:dyDescent="0.3">
      <c r="A2" s="254" t="s">
        <v>60</v>
      </c>
      <c r="B2" s="254"/>
      <c r="C2" s="254"/>
      <c r="D2" s="254"/>
      <c r="E2" s="254"/>
      <c r="F2" s="237"/>
      <c r="G2" s="237"/>
      <c r="H2" s="237"/>
      <c r="I2" s="237"/>
      <c r="J2" s="237"/>
      <c r="K2" s="237"/>
      <c r="L2" s="237"/>
      <c r="M2" s="237"/>
      <c r="N2" s="237"/>
      <c r="O2" s="237"/>
      <c r="P2" s="237"/>
    </row>
    <row r="3" spans="1:19" s="2" customFormat="1" ht="30" customHeight="1" thickBot="1" x14ac:dyDescent="0.3">
      <c r="A3" s="253" t="s">
        <v>61</v>
      </c>
      <c r="B3" s="253"/>
      <c r="C3" s="264" t="s">
        <v>62</v>
      </c>
      <c r="D3" s="265"/>
      <c r="E3" s="265"/>
      <c r="F3" s="265"/>
      <c r="G3" s="265"/>
      <c r="H3" s="265"/>
      <c r="I3" s="265"/>
      <c r="J3" s="265"/>
      <c r="K3" s="265"/>
      <c r="L3" s="265"/>
      <c r="M3" s="265"/>
      <c r="N3" s="265"/>
      <c r="O3" s="265"/>
      <c r="P3" s="265"/>
      <c r="Q3" s="265"/>
      <c r="R3" s="265"/>
      <c r="S3" s="266"/>
    </row>
    <row r="4" spans="1:19" s="5" customFormat="1" ht="30" customHeight="1" thickBot="1" x14ac:dyDescent="0.3">
      <c r="A4" s="253" t="s">
        <v>63</v>
      </c>
      <c r="B4" s="253"/>
      <c r="C4" s="253"/>
      <c r="D4" s="259"/>
      <c r="E4" s="260" t="s">
        <v>64</v>
      </c>
      <c r="F4" s="261"/>
      <c r="G4" s="261"/>
      <c r="H4" s="262"/>
      <c r="I4" s="4"/>
      <c r="J4" s="4"/>
      <c r="K4" s="4"/>
      <c r="L4" s="4"/>
      <c r="M4" s="4"/>
      <c r="N4" s="4"/>
      <c r="O4" s="4"/>
      <c r="P4" s="4"/>
      <c r="Q4" s="4"/>
      <c r="R4" s="4"/>
      <c r="S4" s="4"/>
    </row>
    <row r="5" spans="1:19" s="5" customFormat="1" ht="30" customHeight="1" thickBot="1" x14ac:dyDescent="0.3">
      <c r="A5" s="253" t="s">
        <v>65</v>
      </c>
      <c r="B5" s="253"/>
      <c r="C5" s="253"/>
      <c r="D5" s="253"/>
      <c r="E5" s="253"/>
      <c r="F5" s="253"/>
      <c r="G5" s="253"/>
      <c r="H5" s="4"/>
      <c r="I5" s="4"/>
      <c r="J5" s="4"/>
      <c r="K5" s="4"/>
      <c r="L5" s="4"/>
      <c r="M5" s="4"/>
      <c r="N5" s="4"/>
      <c r="O5" s="4"/>
      <c r="P5" s="4"/>
      <c r="Q5" s="4"/>
      <c r="R5" s="4"/>
      <c r="S5" s="4"/>
    </row>
    <row r="6" spans="1:19" s="184" customFormat="1" ht="51.75" customHeight="1" thickBot="1" x14ac:dyDescent="0.3">
      <c r="A6" s="255" t="s">
        <v>66</v>
      </c>
      <c r="B6" s="255"/>
      <c r="C6" s="255"/>
      <c r="D6" s="255"/>
      <c r="E6" s="255"/>
      <c r="F6" s="255"/>
      <c r="G6" s="255"/>
      <c r="H6" s="256" t="s">
        <v>67</v>
      </c>
      <c r="I6" s="257"/>
      <c r="J6" s="257"/>
      <c r="K6" s="257"/>
      <c r="L6" s="257"/>
      <c r="M6" s="257"/>
      <c r="N6" s="257"/>
      <c r="O6" s="257"/>
      <c r="P6" s="257"/>
      <c r="Q6" s="258"/>
      <c r="R6" s="183"/>
      <c r="S6" s="183"/>
    </row>
    <row r="7" spans="1:19" s="5" customFormat="1" ht="60.75" customHeight="1" thickBot="1" x14ac:dyDescent="0.3">
      <c r="A7" s="255" t="s">
        <v>68</v>
      </c>
      <c r="B7" s="255"/>
      <c r="C7" s="255"/>
      <c r="D7" s="255"/>
      <c r="E7" s="255"/>
      <c r="F7" s="255"/>
      <c r="G7" s="255"/>
      <c r="H7" s="263" t="s">
        <v>69</v>
      </c>
      <c r="I7" s="257"/>
      <c r="J7" s="257"/>
      <c r="K7" s="257"/>
      <c r="L7" s="257"/>
      <c r="M7" s="257"/>
      <c r="N7" s="257"/>
      <c r="O7" s="257"/>
      <c r="P7" s="257"/>
      <c r="Q7" s="258"/>
      <c r="R7" s="4"/>
      <c r="S7" s="4"/>
    </row>
    <row r="8" spans="1:19" s="5" customFormat="1" ht="54.75" customHeight="1" thickBot="1" x14ac:dyDescent="0.3">
      <c r="A8" s="255" t="s">
        <v>70</v>
      </c>
      <c r="B8" s="255"/>
      <c r="C8" s="255"/>
      <c r="D8" s="255"/>
      <c r="E8" s="255"/>
      <c r="F8" s="255"/>
      <c r="G8" s="255"/>
      <c r="H8" s="256" t="s">
        <v>71</v>
      </c>
      <c r="I8" s="257"/>
      <c r="J8" s="257"/>
      <c r="K8" s="257"/>
      <c r="L8" s="257"/>
      <c r="M8" s="257"/>
      <c r="N8" s="257"/>
      <c r="O8" s="257"/>
      <c r="P8" s="257"/>
      <c r="Q8" s="258"/>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pageMargins left="0.7" right="0.7" top="0.75" bottom="0.75" header="0.3" footer="0.3"/>
  <pageSetup scale="52" orientation="portrait" horizontalDpi="1200" verticalDpi="1200" r:id="rId1"/>
  <headerFooter>
    <oddFooter>&amp;L2017 Six-Year Plan - Institution ID&amp;C&amp;P of &amp;N&amp;RSCHEV - 5/23/17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80" zoomScaleNormal="80" workbookViewId="0"/>
  </sheetViews>
  <sheetFormatPr defaultColWidth="8.81640625" defaultRowHeight="12.5" x14ac:dyDescent="0.25"/>
  <cols>
    <col min="1" max="5" width="20.453125" customWidth="1"/>
  </cols>
  <sheetData>
    <row r="1" spans="1:15" ht="23" x14ac:dyDescent="0.5">
      <c r="A1" s="115" t="s">
        <v>72</v>
      </c>
      <c r="B1" s="116"/>
      <c r="C1" s="116"/>
      <c r="D1" s="116"/>
      <c r="E1" s="116"/>
      <c r="F1" s="8"/>
      <c r="G1" s="8"/>
      <c r="H1" s="8"/>
      <c r="I1" s="8"/>
      <c r="J1" s="8"/>
      <c r="K1" s="8"/>
      <c r="L1" s="8"/>
      <c r="M1" s="8"/>
      <c r="N1" s="8"/>
      <c r="O1" s="8"/>
    </row>
    <row r="2" spans="1:15" ht="22.5" customHeight="1" x14ac:dyDescent="0.25">
      <c r="A2" s="269" t="str">
        <f>'Institution ID'!C3</f>
        <v>Norfolk State University (213)</v>
      </c>
      <c r="B2" s="269"/>
      <c r="C2" s="269"/>
      <c r="D2" s="269"/>
      <c r="E2" s="269"/>
      <c r="F2" s="8"/>
      <c r="G2" s="8"/>
      <c r="H2" s="8"/>
      <c r="I2" s="8"/>
      <c r="J2" s="8"/>
      <c r="K2" s="8"/>
      <c r="L2" s="8"/>
      <c r="M2" s="8"/>
      <c r="N2" s="8"/>
      <c r="O2" s="8"/>
    </row>
    <row r="3" spans="1:15" ht="16" thickBot="1" x14ac:dyDescent="0.4">
      <c r="A3" s="117"/>
      <c r="B3" s="117"/>
      <c r="C3" s="117"/>
      <c r="D3" s="117"/>
      <c r="E3" s="117"/>
      <c r="F3" s="8"/>
      <c r="G3" s="8"/>
      <c r="H3" s="8"/>
      <c r="I3" s="8"/>
      <c r="J3" s="8"/>
      <c r="K3" s="8"/>
      <c r="L3" s="8"/>
      <c r="M3" s="8"/>
      <c r="N3" s="8"/>
      <c r="O3" s="8"/>
    </row>
    <row r="4" spans="1:15" ht="85.5" customHeight="1" thickBot="1" x14ac:dyDescent="0.3">
      <c r="A4" s="270" t="s">
        <v>73</v>
      </c>
      <c r="B4" s="271"/>
      <c r="C4" s="271"/>
      <c r="D4" s="271"/>
      <c r="E4" s="272"/>
      <c r="F4" s="8"/>
      <c r="G4" s="8"/>
      <c r="H4" s="8"/>
      <c r="I4" s="8"/>
      <c r="J4" s="8"/>
      <c r="K4" s="8"/>
      <c r="L4" s="8"/>
      <c r="M4" s="8"/>
      <c r="N4" s="8"/>
      <c r="O4" s="8"/>
    </row>
    <row r="5" spans="1:15" ht="15.5" x14ac:dyDescent="0.35">
      <c r="A5" s="120"/>
      <c r="B5" s="120"/>
      <c r="C5" s="120"/>
      <c r="D5" s="120"/>
      <c r="E5" s="120"/>
      <c r="F5" s="8"/>
      <c r="G5" s="8"/>
      <c r="H5" s="8"/>
      <c r="I5" s="8"/>
      <c r="J5" s="8"/>
      <c r="K5" s="8"/>
      <c r="L5" s="8"/>
      <c r="M5" s="8"/>
      <c r="N5" s="8"/>
      <c r="O5" s="8"/>
    </row>
    <row r="6" spans="1:15" ht="18.5" thickBot="1" x14ac:dyDescent="0.45">
      <c r="A6" s="273" t="s">
        <v>74</v>
      </c>
      <c r="B6" s="273"/>
      <c r="C6" s="273"/>
      <c r="D6" s="273"/>
      <c r="E6" s="273"/>
      <c r="F6" s="8"/>
      <c r="G6" s="8"/>
      <c r="H6" s="8"/>
      <c r="I6" s="8"/>
      <c r="J6" s="8"/>
      <c r="K6" s="8"/>
      <c r="L6" s="8"/>
      <c r="M6" s="8"/>
      <c r="N6" s="8"/>
      <c r="O6" s="8"/>
    </row>
    <row r="7" spans="1:15" ht="16" thickBot="1" x14ac:dyDescent="0.4">
      <c r="A7" s="118" t="s">
        <v>75</v>
      </c>
      <c r="B7" s="267" t="s">
        <v>76</v>
      </c>
      <c r="C7" s="268"/>
      <c r="D7" s="267" t="s">
        <v>77</v>
      </c>
      <c r="E7" s="268"/>
      <c r="F7" s="8"/>
      <c r="G7" s="8"/>
      <c r="H7" s="8"/>
      <c r="I7" s="8"/>
      <c r="J7" s="8"/>
      <c r="K7" s="8"/>
      <c r="L7" s="8"/>
      <c r="M7" s="8"/>
      <c r="N7" s="8"/>
      <c r="O7" s="8"/>
    </row>
    <row r="8" spans="1:15" ht="31.5" thickBot="1" x14ac:dyDescent="0.4">
      <c r="A8" s="118" t="s">
        <v>78</v>
      </c>
      <c r="B8" s="118" t="s">
        <v>79</v>
      </c>
      <c r="C8" s="118" t="s">
        <v>80</v>
      </c>
      <c r="D8" s="118" t="s">
        <v>79</v>
      </c>
      <c r="E8" s="118" t="s">
        <v>80</v>
      </c>
      <c r="F8" s="8"/>
      <c r="G8" s="8"/>
      <c r="H8" s="8"/>
      <c r="I8" s="8"/>
      <c r="J8" s="8"/>
      <c r="K8" s="8"/>
      <c r="L8" s="8"/>
      <c r="M8" s="8"/>
      <c r="N8" s="8"/>
      <c r="O8" s="8"/>
    </row>
    <row r="9" spans="1:15" ht="16" thickBot="1" x14ac:dyDescent="0.4">
      <c r="A9" s="119">
        <v>5752</v>
      </c>
      <c r="B9" s="119">
        <v>6038</v>
      </c>
      <c r="C9" s="171">
        <f>IF(B9=0,"%",B9/A9-1)</f>
        <v>4.9721835883171028E-2</v>
      </c>
      <c r="D9" s="119">
        <v>6338</v>
      </c>
      <c r="E9" s="171">
        <f>IF(D9=0,"%",D9/B9-1)</f>
        <v>4.968532626697586E-2</v>
      </c>
      <c r="F9" s="8"/>
      <c r="G9" s="8"/>
      <c r="H9" s="185"/>
      <c r="I9" s="37"/>
      <c r="J9" s="37"/>
      <c r="K9" s="8"/>
      <c r="L9" s="37"/>
      <c r="M9" s="37"/>
      <c r="N9" s="8"/>
      <c r="O9" s="37"/>
    </row>
    <row r="10" spans="1:15" ht="15.5" x14ac:dyDescent="0.35">
      <c r="A10" s="157"/>
      <c r="B10" s="157"/>
      <c r="C10" s="158"/>
      <c r="D10" s="157"/>
      <c r="E10" s="158"/>
      <c r="F10" s="8"/>
      <c r="G10" s="8"/>
      <c r="H10" s="8"/>
      <c r="I10" s="8"/>
      <c r="J10" s="8"/>
      <c r="K10" s="8"/>
      <c r="L10" s="8"/>
      <c r="M10" s="8"/>
      <c r="N10" s="8"/>
      <c r="O10" s="8"/>
    </row>
    <row r="11" spans="1:15" ht="15.5" x14ac:dyDescent="0.35">
      <c r="A11" s="120"/>
      <c r="B11" s="120"/>
      <c r="C11" s="120"/>
      <c r="D11" s="120"/>
      <c r="E11" s="120"/>
      <c r="F11" s="8"/>
      <c r="G11" s="8"/>
      <c r="H11" s="8"/>
      <c r="I11" s="8"/>
      <c r="J11" s="8"/>
      <c r="K11" s="8"/>
      <c r="L11" s="8"/>
      <c r="M11" s="8"/>
      <c r="N11" s="8"/>
      <c r="O11" s="8"/>
    </row>
    <row r="12" spans="1:15" ht="18.5" thickBot="1" x14ac:dyDescent="0.45">
      <c r="A12" s="273" t="s">
        <v>81</v>
      </c>
      <c r="B12" s="273"/>
      <c r="C12" s="273"/>
      <c r="D12" s="273"/>
      <c r="E12" s="273"/>
      <c r="F12" s="8"/>
      <c r="G12" s="8"/>
      <c r="H12" s="8"/>
      <c r="I12" s="8"/>
      <c r="J12" s="8"/>
      <c r="K12" s="8"/>
      <c r="L12" s="8"/>
      <c r="M12" s="8"/>
      <c r="N12" s="8"/>
      <c r="O12" s="8"/>
    </row>
    <row r="13" spans="1:15" ht="16" thickBot="1" x14ac:dyDescent="0.4">
      <c r="A13" s="118" t="s">
        <v>75</v>
      </c>
      <c r="B13" s="267" t="s">
        <v>76</v>
      </c>
      <c r="C13" s="268"/>
      <c r="D13" s="267" t="s">
        <v>77</v>
      </c>
      <c r="E13" s="268"/>
      <c r="F13" s="8"/>
      <c r="G13" s="8"/>
      <c r="H13" s="8"/>
      <c r="I13" s="8"/>
      <c r="J13" s="8"/>
      <c r="K13" s="8"/>
      <c r="L13" s="8"/>
      <c r="M13" s="8"/>
      <c r="N13" s="8"/>
      <c r="O13" s="8"/>
    </row>
    <row r="14" spans="1:15" ht="31.5" thickBot="1" x14ac:dyDescent="0.4">
      <c r="A14" s="118" t="s">
        <v>78</v>
      </c>
      <c r="B14" s="118" t="s">
        <v>79</v>
      </c>
      <c r="C14" s="118" t="s">
        <v>80</v>
      </c>
      <c r="D14" s="118" t="s">
        <v>79</v>
      </c>
      <c r="E14" s="118" t="s">
        <v>80</v>
      </c>
      <c r="F14" s="8"/>
      <c r="G14" s="8"/>
      <c r="H14" s="8"/>
      <c r="I14" s="8"/>
      <c r="J14" s="8"/>
      <c r="K14" s="8"/>
      <c r="L14" s="8"/>
      <c r="M14" s="8"/>
      <c r="N14" s="8"/>
      <c r="O14" s="8"/>
    </row>
    <row r="15" spans="1:15" ht="16" thickBot="1" x14ac:dyDescent="0.4">
      <c r="A15" s="119">
        <v>3870</v>
      </c>
      <c r="B15" s="119">
        <v>3986</v>
      </c>
      <c r="C15" s="171">
        <f>IF(B15=0,"%",B15/A15-1)</f>
        <v>2.9974160206718281E-2</v>
      </c>
      <c r="D15" s="119">
        <v>4106</v>
      </c>
      <c r="E15" s="171">
        <f>IF(D15=0,"%",D15/B15-1)</f>
        <v>3.010536879076775E-2</v>
      </c>
      <c r="F15" s="8"/>
      <c r="G15" s="8"/>
      <c r="H15" s="8"/>
      <c r="I15" s="8"/>
      <c r="J15" s="8"/>
      <c r="K15" s="8"/>
      <c r="L15" s="8"/>
      <c r="M15" s="8"/>
      <c r="N15" s="8"/>
      <c r="O15" s="8"/>
    </row>
    <row r="17" spans="2:4" x14ac:dyDescent="0.25">
      <c r="B17" s="37"/>
      <c r="C17" s="8"/>
      <c r="D17" s="37"/>
    </row>
  </sheetData>
  <mergeCells count="8">
    <mergeCell ref="B13:C13"/>
    <mergeCell ref="D13:E13"/>
    <mergeCell ref="A2:E2"/>
    <mergeCell ref="A4:E4"/>
    <mergeCell ref="A6:E6"/>
    <mergeCell ref="B7:C7"/>
    <mergeCell ref="D7:E7"/>
    <mergeCell ref="A12:E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zoomScale="80" zoomScaleNormal="80" zoomScalePageLayoutView="150" workbookViewId="0"/>
  </sheetViews>
  <sheetFormatPr defaultColWidth="8.453125" defaultRowHeight="12.5" x14ac:dyDescent="0.25"/>
  <cols>
    <col min="1" max="1" width="29.7265625" customWidth="1"/>
    <col min="2" max="2" width="20.453125" style="8" customWidth="1"/>
    <col min="3" max="5" width="20.453125" customWidth="1"/>
    <col min="6" max="6" width="10.453125" bestFit="1" customWidth="1"/>
    <col min="7" max="7" width="10.81640625" style="8" bestFit="1" customWidth="1"/>
    <col min="8" max="9" width="10.81640625" bestFit="1" customWidth="1"/>
  </cols>
  <sheetData>
    <row r="1" spans="1:9" s="1" customFormat="1" ht="20.149999999999999" customHeight="1" x14ac:dyDescent="0.25">
      <c r="A1" s="64" t="s">
        <v>82</v>
      </c>
      <c r="B1" s="64"/>
      <c r="C1" s="64"/>
      <c r="D1" s="64"/>
      <c r="E1" s="64"/>
      <c r="F1" s="7"/>
      <c r="G1" s="7"/>
      <c r="H1" s="7"/>
      <c r="I1" s="7"/>
    </row>
    <row r="2" spans="1:9" s="1" customFormat="1" ht="20.149999999999999" customHeight="1" x14ac:dyDescent="0.25">
      <c r="A2" s="275" t="str">
        <f>'Institution ID'!C3</f>
        <v>Norfolk State University (213)</v>
      </c>
      <c r="B2" s="275"/>
      <c r="C2" s="275"/>
      <c r="D2" s="275"/>
      <c r="E2" s="275"/>
      <c r="F2" s="7"/>
      <c r="G2" s="7"/>
      <c r="H2" s="7"/>
      <c r="I2" s="7"/>
    </row>
    <row r="3" spans="1:9" s="2" customFormat="1" ht="87.65" customHeight="1" x14ac:dyDescent="0.25">
      <c r="A3" s="277" t="s">
        <v>83</v>
      </c>
      <c r="B3" s="278"/>
      <c r="C3" s="278"/>
      <c r="D3" s="278"/>
      <c r="E3" s="279"/>
    </row>
    <row r="4" spans="1:9" ht="15" customHeight="1" x14ac:dyDescent="0.3">
      <c r="A4" s="276" t="s">
        <v>84</v>
      </c>
      <c r="B4" s="190" t="s">
        <v>85</v>
      </c>
      <c r="C4" s="190" t="s">
        <v>86</v>
      </c>
      <c r="D4" s="190" t="s">
        <v>87</v>
      </c>
      <c r="E4" s="190" t="s">
        <v>88</v>
      </c>
      <c r="F4" s="8"/>
      <c r="H4" s="8"/>
      <c r="I4" s="8"/>
    </row>
    <row r="5" spans="1:9" ht="30" customHeight="1" x14ac:dyDescent="0.25">
      <c r="A5" s="276"/>
      <c r="B5" s="191" t="s">
        <v>89</v>
      </c>
      <c r="C5" s="191" t="s">
        <v>89</v>
      </c>
      <c r="D5" s="191" t="s">
        <v>90</v>
      </c>
      <c r="E5" s="191" t="s">
        <v>90</v>
      </c>
      <c r="F5" s="8"/>
      <c r="H5" s="8"/>
      <c r="I5" s="8"/>
    </row>
    <row r="6" spans="1:9" ht="15" customHeight="1" x14ac:dyDescent="0.3">
      <c r="A6" s="192" t="s">
        <v>91</v>
      </c>
      <c r="B6" s="274"/>
      <c r="C6" s="274"/>
      <c r="D6" s="274"/>
      <c r="E6" s="274"/>
      <c r="F6" s="8"/>
      <c r="H6" s="8"/>
      <c r="I6" s="8"/>
    </row>
    <row r="7" spans="1:9" ht="15" customHeight="1" x14ac:dyDescent="0.25">
      <c r="A7" s="193" t="s">
        <v>92</v>
      </c>
      <c r="B7" s="194">
        <v>22621375</v>
      </c>
      <c r="C7" s="194">
        <v>20178347</v>
      </c>
      <c r="D7" s="194">
        <v>21502244</v>
      </c>
      <c r="E7" s="194">
        <v>23106674</v>
      </c>
      <c r="F7" s="8"/>
      <c r="G7" s="37"/>
      <c r="H7" s="37"/>
      <c r="I7" s="217"/>
    </row>
    <row r="8" spans="1:9" ht="15" customHeight="1" x14ac:dyDescent="0.25">
      <c r="A8" s="193" t="s">
        <v>93</v>
      </c>
      <c r="B8" s="194">
        <v>19734619</v>
      </c>
      <c r="C8" s="194">
        <v>20264533</v>
      </c>
      <c r="D8" s="194">
        <v>21194741</v>
      </c>
      <c r="E8" s="194">
        <v>22356439</v>
      </c>
      <c r="F8" s="8"/>
      <c r="G8" s="37"/>
      <c r="H8" s="37"/>
      <c r="I8" s="217"/>
    </row>
    <row r="9" spans="1:9" ht="15" customHeight="1" x14ac:dyDescent="0.25">
      <c r="A9" s="193" t="s">
        <v>94</v>
      </c>
      <c r="B9" s="194">
        <v>3194342</v>
      </c>
      <c r="C9" s="194">
        <v>2813313</v>
      </c>
      <c r="D9" s="194">
        <v>2935624</v>
      </c>
      <c r="E9" s="194">
        <v>3110031</v>
      </c>
      <c r="F9" s="8"/>
      <c r="G9" s="37"/>
      <c r="H9" s="37"/>
      <c r="I9" s="217"/>
    </row>
    <row r="10" spans="1:9" ht="15" customHeight="1" x14ac:dyDescent="0.25">
      <c r="A10" s="193" t="s">
        <v>95</v>
      </c>
      <c r="B10" s="194">
        <v>1836850</v>
      </c>
      <c r="C10" s="194">
        <v>1879061</v>
      </c>
      <c r="D10" s="194">
        <v>1952241</v>
      </c>
      <c r="E10" s="194">
        <v>2038466</v>
      </c>
      <c r="F10" s="37" t="s">
        <v>96</v>
      </c>
      <c r="G10" s="37"/>
      <c r="H10" s="37"/>
      <c r="I10" s="217"/>
    </row>
    <row r="11" spans="1:9" ht="15" customHeight="1" x14ac:dyDescent="0.25">
      <c r="A11" s="193" t="s">
        <v>97</v>
      </c>
      <c r="B11" s="194">
        <f>0</f>
        <v>0</v>
      </c>
      <c r="C11" s="194">
        <f>0</f>
        <v>0</v>
      </c>
      <c r="D11" s="194">
        <f>0</f>
        <v>0</v>
      </c>
      <c r="E11" s="194">
        <f>0</f>
        <v>0</v>
      </c>
      <c r="F11" s="8"/>
      <c r="H11" s="8"/>
      <c r="I11" s="8"/>
    </row>
    <row r="12" spans="1:9" ht="15" customHeight="1" x14ac:dyDescent="0.25">
      <c r="A12" s="193" t="s">
        <v>98</v>
      </c>
      <c r="B12" s="194">
        <f>0</f>
        <v>0</v>
      </c>
      <c r="C12" s="194">
        <f>0</f>
        <v>0</v>
      </c>
      <c r="D12" s="194">
        <f>0</f>
        <v>0</v>
      </c>
      <c r="E12" s="194">
        <f>0</f>
        <v>0</v>
      </c>
      <c r="F12" s="8"/>
      <c r="G12" s="37"/>
      <c r="H12" s="37"/>
      <c r="I12" s="8"/>
    </row>
    <row r="13" spans="1:9" ht="15" customHeight="1" x14ac:dyDescent="0.25">
      <c r="A13" s="193" t="s">
        <v>99</v>
      </c>
      <c r="B13" s="194">
        <f>0</f>
        <v>0</v>
      </c>
      <c r="C13" s="194">
        <f>0</f>
        <v>0</v>
      </c>
      <c r="D13" s="194">
        <f>0</f>
        <v>0</v>
      </c>
      <c r="E13" s="194">
        <f>0</f>
        <v>0</v>
      </c>
      <c r="F13" s="8"/>
      <c r="H13" s="8"/>
      <c r="I13" s="8"/>
    </row>
    <row r="14" spans="1:9" ht="15" customHeight="1" x14ac:dyDescent="0.25">
      <c r="A14" s="193" t="s">
        <v>100</v>
      </c>
      <c r="B14" s="194">
        <f>0</f>
        <v>0</v>
      </c>
      <c r="C14" s="194">
        <f>0</f>
        <v>0</v>
      </c>
      <c r="D14" s="194">
        <f>0</f>
        <v>0</v>
      </c>
      <c r="E14" s="194">
        <f>0</f>
        <v>0</v>
      </c>
      <c r="F14" s="8"/>
      <c r="H14" s="8"/>
      <c r="I14" s="8"/>
    </row>
    <row r="15" spans="1:9" ht="15" customHeight="1" x14ac:dyDescent="0.25">
      <c r="A15" s="193" t="s">
        <v>101</v>
      </c>
      <c r="B15" s="194">
        <f>0</f>
        <v>0</v>
      </c>
      <c r="C15" s="194">
        <f>0</f>
        <v>0</v>
      </c>
      <c r="D15" s="194">
        <f>0</f>
        <v>0</v>
      </c>
      <c r="E15" s="194">
        <f>0</f>
        <v>0</v>
      </c>
      <c r="F15" s="8"/>
      <c r="H15" s="8"/>
      <c r="I15" s="8"/>
    </row>
    <row r="16" spans="1:9" ht="15" customHeight="1" x14ac:dyDescent="0.25">
      <c r="A16" s="193" t="s">
        <v>102</v>
      </c>
      <c r="B16" s="194">
        <f>0</f>
        <v>0</v>
      </c>
      <c r="C16" s="194">
        <f>0</f>
        <v>0</v>
      </c>
      <c r="D16" s="194">
        <f>0</f>
        <v>0</v>
      </c>
      <c r="E16" s="194">
        <f>0</f>
        <v>0</v>
      </c>
      <c r="F16" s="8"/>
      <c r="H16" s="8"/>
      <c r="I16" s="8"/>
    </row>
    <row r="17" spans="1:8" ht="15" customHeight="1" x14ac:dyDescent="0.25">
      <c r="A17" s="193" t="s">
        <v>103</v>
      </c>
      <c r="B17" s="194">
        <f>0</f>
        <v>0</v>
      </c>
      <c r="C17" s="194">
        <f>0</f>
        <v>0</v>
      </c>
      <c r="D17" s="194">
        <f>0</f>
        <v>0</v>
      </c>
      <c r="E17" s="194">
        <f>0</f>
        <v>0</v>
      </c>
      <c r="F17" s="8"/>
      <c r="H17" s="8"/>
    </row>
    <row r="18" spans="1:8" ht="15" customHeight="1" x14ac:dyDescent="0.25">
      <c r="A18" s="193" t="s">
        <v>104</v>
      </c>
      <c r="B18" s="194">
        <f>0</f>
        <v>0</v>
      </c>
      <c r="C18" s="194">
        <f>0</f>
        <v>0</v>
      </c>
      <c r="D18" s="194">
        <f>0</f>
        <v>0</v>
      </c>
      <c r="E18" s="194">
        <f>0</f>
        <v>0</v>
      </c>
      <c r="F18" s="8"/>
      <c r="H18" s="8"/>
    </row>
    <row r="19" spans="1:8" ht="15" customHeight="1" x14ac:dyDescent="0.25">
      <c r="A19" s="193" t="s">
        <v>105</v>
      </c>
      <c r="B19" s="194">
        <f>0</f>
        <v>0</v>
      </c>
      <c r="C19" s="194">
        <f>0</f>
        <v>0</v>
      </c>
      <c r="D19" s="194">
        <f>0</f>
        <v>0</v>
      </c>
      <c r="E19" s="194">
        <f>0</f>
        <v>0</v>
      </c>
      <c r="F19" s="8"/>
      <c r="H19" s="8"/>
    </row>
    <row r="20" spans="1:8" ht="15" customHeight="1" x14ac:dyDescent="0.25">
      <c r="A20" s="193" t="s">
        <v>106</v>
      </c>
      <c r="B20" s="194">
        <f>0</f>
        <v>0</v>
      </c>
      <c r="C20" s="194">
        <f>0</f>
        <v>0</v>
      </c>
      <c r="D20" s="194">
        <f>0</f>
        <v>0</v>
      </c>
      <c r="E20" s="194">
        <f>0</f>
        <v>0</v>
      </c>
      <c r="F20" s="8"/>
      <c r="H20" s="8"/>
    </row>
    <row r="21" spans="1:8" ht="15" customHeight="1" x14ac:dyDescent="0.25">
      <c r="A21" s="195" t="s">
        <v>107</v>
      </c>
      <c r="B21" s="194">
        <v>1272425.31</v>
      </c>
      <c r="C21" s="194">
        <v>1044105.9999999998</v>
      </c>
      <c r="D21" s="194">
        <v>1044105.9999999998</v>
      </c>
      <c r="E21" s="194">
        <v>1044105.9999999998</v>
      </c>
      <c r="F21" s="8" t="s">
        <v>96</v>
      </c>
      <c r="H21" s="8"/>
    </row>
    <row r="22" spans="1:8" ht="15" customHeight="1" x14ac:dyDescent="0.25">
      <c r="A22" s="196" t="s">
        <v>108</v>
      </c>
      <c r="B22" s="197">
        <f>SUM(B7:B21)</f>
        <v>48659611.310000002</v>
      </c>
      <c r="C22" s="197">
        <f>SUM(C7:C21)</f>
        <v>46179360</v>
      </c>
      <c r="D22" s="197">
        <f>SUM(D7:D21)</f>
        <v>48628956</v>
      </c>
      <c r="E22" s="197">
        <f>SUM(E7:E21)</f>
        <v>51655716</v>
      </c>
      <c r="F22" s="8"/>
      <c r="H22" s="37"/>
    </row>
    <row r="23" spans="1:8" s="8" customFormat="1" ht="15" customHeight="1" x14ac:dyDescent="0.25">
      <c r="A23" s="108"/>
      <c r="B23" s="63"/>
      <c r="C23" s="63"/>
      <c r="D23" s="63"/>
      <c r="E23" s="63"/>
    </row>
    <row r="24" spans="1:8" s="8" customFormat="1" ht="15" customHeight="1" x14ac:dyDescent="0.25">
      <c r="A24" s="108"/>
      <c r="B24" s="63"/>
      <c r="C24" s="63"/>
      <c r="D24" s="63"/>
      <c r="E24" s="63"/>
    </row>
    <row r="25" spans="1:8" s="8" customFormat="1" ht="32.25" customHeight="1" x14ac:dyDescent="0.3">
      <c r="A25" s="96"/>
      <c r="B25" s="110" t="s">
        <v>85</v>
      </c>
      <c r="C25" s="110" t="s">
        <v>86</v>
      </c>
      <c r="D25" s="110" t="s">
        <v>87</v>
      </c>
      <c r="E25" s="110" t="s">
        <v>88</v>
      </c>
    </row>
    <row r="26" spans="1:8" s="8" customFormat="1" ht="32.25" customHeight="1" x14ac:dyDescent="0.3">
      <c r="A26" s="109" t="s">
        <v>109</v>
      </c>
      <c r="B26" s="111" t="s">
        <v>110</v>
      </c>
      <c r="C26" s="111" t="s">
        <v>110</v>
      </c>
      <c r="D26" s="111" t="s">
        <v>110</v>
      </c>
      <c r="E26" s="111" t="s">
        <v>110</v>
      </c>
    </row>
    <row r="27" spans="1:8" s="8" customFormat="1" ht="15" customHeight="1" x14ac:dyDescent="0.25">
      <c r="A27" s="198" t="s">
        <v>111</v>
      </c>
      <c r="B27" s="199">
        <v>11838330</v>
      </c>
      <c r="C27" s="199">
        <f>ROUND(10698439+(600000*0.75),0)</f>
        <v>11148439</v>
      </c>
      <c r="D27" s="199">
        <f>ROUND(C27*1.03,0)</f>
        <v>11482892</v>
      </c>
      <c r="E27" s="199">
        <f>ROUND(D27*1.03,0)</f>
        <v>11827379</v>
      </c>
    </row>
    <row r="28" spans="1:8" s="8" customFormat="1" ht="15" customHeight="1" x14ac:dyDescent="0.25">
      <c r="A28" s="198" t="s">
        <v>112</v>
      </c>
      <c r="B28" s="199">
        <v>5483790</v>
      </c>
      <c r="C28" s="199">
        <f>ROUND(4955711 + (600000*0.25),0)</f>
        <v>5105711</v>
      </c>
      <c r="D28" s="199">
        <f>ROUND(C28*1.03,0)</f>
        <v>5258882</v>
      </c>
      <c r="E28" s="199">
        <f>ROUND(D28*1.03,0)</f>
        <v>5416648</v>
      </c>
    </row>
    <row r="29" spans="1:8" s="8" customFormat="1" ht="15" customHeight="1" x14ac:dyDescent="0.25">
      <c r="A29" s="198" t="s">
        <v>113</v>
      </c>
      <c r="B29" s="200">
        <f>B28+B27</f>
        <v>17322120</v>
      </c>
      <c r="C29" s="200">
        <f>C28+C27</f>
        <v>16254150</v>
      </c>
      <c r="D29" s="200">
        <f t="shared" ref="D29:E29" si="0">D28+D27</f>
        <v>16741774</v>
      </c>
      <c r="E29" s="200">
        <f t="shared" si="0"/>
        <v>17244027</v>
      </c>
    </row>
    <row r="30" spans="1:8" s="8" customFormat="1" ht="15" customHeight="1" x14ac:dyDescent="0.3">
      <c r="A30" s="201" t="s">
        <v>114</v>
      </c>
      <c r="B30" s="199">
        <v>34308709.369999997</v>
      </c>
      <c r="C30" s="199">
        <f>46500389+1000000</f>
        <v>47500389</v>
      </c>
      <c r="D30" s="199">
        <f>C30*1.03</f>
        <v>48925400.670000002</v>
      </c>
      <c r="E30" s="199">
        <f>D30*1.03</f>
        <v>50393162.690100007</v>
      </c>
    </row>
    <row r="31" spans="1:8" s="8" customFormat="1" ht="15" customHeight="1" x14ac:dyDescent="0.3">
      <c r="A31" s="113"/>
      <c r="B31" s="114"/>
      <c r="C31" s="114"/>
      <c r="D31" s="114"/>
      <c r="E31" s="114"/>
    </row>
    <row r="36" spans="3:3" x14ac:dyDescent="0.25">
      <c r="C36" s="37"/>
    </row>
    <row r="37" spans="3:3" x14ac:dyDescent="0.25">
      <c r="C37" s="37"/>
    </row>
    <row r="38" spans="3:3" x14ac:dyDescent="0.25">
      <c r="C38" s="37"/>
    </row>
    <row r="40" spans="3:3" x14ac:dyDescent="0.25">
      <c r="C40" s="37"/>
    </row>
  </sheetData>
  <sheetProtection selectLockedCells="1"/>
  <mergeCells count="4">
    <mergeCell ref="B6:E6"/>
    <mergeCell ref="A2:E2"/>
    <mergeCell ref="A4:A5"/>
    <mergeCell ref="A3:E3"/>
  </mergeCells>
  <phoneticPr fontId="10"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B11:E20 B22:C22" unlockedFormula="1"/>
    <ignoredError sqref="B29 D29:E29" formula="1"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zoomScale="80" zoomScaleNormal="80" workbookViewId="0"/>
  </sheetViews>
  <sheetFormatPr defaultColWidth="9.1796875" defaultRowHeight="12.5" x14ac:dyDescent="0.25"/>
  <cols>
    <col min="1" max="1" width="11.1796875" style="122" customWidth="1"/>
    <col min="2" max="2" width="50.453125" style="122" customWidth="1"/>
    <col min="3" max="3" width="8.7265625" style="122" customWidth="1"/>
    <col min="4" max="4" width="18.453125" style="122" customWidth="1"/>
    <col min="5" max="5" width="15.453125" style="122" customWidth="1"/>
    <col min="6" max="8" width="18.453125" style="122" customWidth="1"/>
    <col min="9" max="9" width="20.26953125" style="122" customWidth="1"/>
    <col min="10" max="11" width="50.453125" style="122" customWidth="1"/>
    <col min="12" max="12" width="41.81640625" style="122" customWidth="1"/>
    <col min="13" max="16384" width="9.1796875" style="122"/>
  </cols>
  <sheetData>
    <row r="1" spans="1:12" ht="20.149999999999999" customHeight="1" x14ac:dyDescent="0.25">
      <c r="A1" s="121" t="s">
        <v>115</v>
      </c>
      <c r="B1" s="121"/>
      <c r="C1" s="121"/>
      <c r="D1" s="121"/>
      <c r="E1" s="121"/>
      <c r="F1" s="121"/>
      <c r="G1" s="121"/>
      <c r="H1" s="121"/>
      <c r="I1" s="121"/>
      <c r="J1" s="186"/>
      <c r="K1" s="186"/>
      <c r="L1" s="186"/>
    </row>
    <row r="2" spans="1:12" ht="20.149999999999999" customHeight="1" x14ac:dyDescent="0.25">
      <c r="A2" s="313" t="str">
        <f>'Institution ID'!C3</f>
        <v>Norfolk State University (213)</v>
      </c>
      <c r="B2" s="313"/>
      <c r="C2" s="313"/>
      <c r="D2" s="313"/>
      <c r="E2" s="313"/>
      <c r="F2" s="313"/>
      <c r="G2" s="313"/>
      <c r="H2" s="313"/>
      <c r="I2" s="313"/>
      <c r="J2" s="186"/>
      <c r="K2" s="186"/>
      <c r="L2" s="186"/>
    </row>
    <row r="3" spans="1:12" s="125" customFormat="1" ht="20.149999999999999" customHeight="1" x14ac:dyDescent="0.25">
      <c r="A3" s="123" t="s">
        <v>116</v>
      </c>
      <c r="B3" s="124"/>
      <c r="C3" s="124"/>
      <c r="D3" s="124"/>
      <c r="E3" s="124"/>
      <c r="F3" s="124"/>
    </row>
    <row r="4" spans="1:12" s="126" customFormat="1" ht="30" customHeight="1" x14ac:dyDescent="0.25">
      <c r="A4" s="311" t="s">
        <v>117</v>
      </c>
      <c r="B4" s="311"/>
      <c r="C4" s="311"/>
      <c r="D4" s="311"/>
      <c r="E4" s="311"/>
      <c r="F4" s="311"/>
      <c r="G4" s="311"/>
      <c r="H4" s="311"/>
      <c r="I4" s="311"/>
      <c r="J4" s="311"/>
      <c r="K4" s="311"/>
    </row>
    <row r="5" spans="1:12" s="126" customFormat="1" ht="79.5" customHeight="1" thickBot="1" x14ac:dyDescent="0.3">
      <c r="A5" s="312"/>
      <c r="B5" s="312"/>
      <c r="C5" s="312"/>
      <c r="D5" s="312"/>
      <c r="E5" s="312"/>
      <c r="F5" s="312"/>
      <c r="G5" s="312"/>
      <c r="H5" s="312"/>
      <c r="I5" s="312"/>
      <c r="J5" s="312"/>
      <c r="K5" s="312"/>
    </row>
    <row r="6" spans="1:12" s="127" customFormat="1" ht="20.149999999999999" customHeight="1" thickBot="1" x14ac:dyDescent="0.4">
      <c r="A6" s="314" t="s">
        <v>118</v>
      </c>
      <c r="B6" s="317" t="s">
        <v>119</v>
      </c>
      <c r="C6" s="318"/>
      <c r="D6" s="318"/>
      <c r="E6" s="318"/>
      <c r="F6" s="318"/>
      <c r="G6" s="318"/>
      <c r="H6" s="318"/>
      <c r="I6" s="318"/>
      <c r="J6" s="318"/>
      <c r="K6" s="319"/>
    </row>
    <row r="7" spans="1:12" s="127" customFormat="1" ht="20.149999999999999" customHeight="1" thickBot="1" x14ac:dyDescent="0.4">
      <c r="A7" s="315"/>
      <c r="C7" s="244"/>
      <c r="D7" s="317" t="s">
        <v>120</v>
      </c>
      <c r="E7" s="318"/>
      <c r="F7" s="318"/>
      <c r="G7" s="318"/>
      <c r="H7" s="318"/>
      <c r="I7" s="318"/>
      <c r="J7" s="128" t="s">
        <v>121</v>
      </c>
      <c r="K7" s="129" t="s">
        <v>122</v>
      </c>
    </row>
    <row r="8" spans="1:12" s="127" customFormat="1" ht="20.149999999999999" customHeight="1" x14ac:dyDescent="0.35">
      <c r="A8" s="315"/>
      <c r="B8" s="320" t="s">
        <v>123</v>
      </c>
      <c r="C8" s="333" t="s">
        <v>124</v>
      </c>
      <c r="D8" s="318"/>
      <c r="E8" s="318"/>
      <c r="F8" s="318"/>
      <c r="G8" s="318"/>
      <c r="H8" s="318"/>
      <c r="I8" s="318"/>
      <c r="J8" s="330" t="s">
        <v>125</v>
      </c>
      <c r="K8" s="327" t="s">
        <v>126</v>
      </c>
    </row>
    <row r="9" spans="1:12" s="127" customFormat="1" ht="20.149999999999999" customHeight="1" x14ac:dyDescent="0.35">
      <c r="A9" s="315"/>
      <c r="B9" s="321"/>
      <c r="C9" s="334"/>
      <c r="D9" s="323" t="s">
        <v>127</v>
      </c>
      <c r="E9" s="324"/>
      <c r="F9" s="325"/>
      <c r="G9" s="326" t="s">
        <v>128</v>
      </c>
      <c r="H9" s="318"/>
      <c r="I9" s="318"/>
      <c r="J9" s="331"/>
      <c r="K9" s="328"/>
    </row>
    <row r="10" spans="1:12" s="127" customFormat="1" ht="52.5" customHeight="1" x14ac:dyDescent="0.35">
      <c r="A10" s="316"/>
      <c r="B10" s="322"/>
      <c r="C10" s="335"/>
      <c r="D10" s="245" t="s">
        <v>129</v>
      </c>
      <c r="E10" s="245" t="s">
        <v>130</v>
      </c>
      <c r="F10" s="245" t="s">
        <v>131</v>
      </c>
      <c r="G10" s="245" t="s">
        <v>129</v>
      </c>
      <c r="H10" s="245" t="s">
        <v>130</v>
      </c>
      <c r="I10" s="245" t="s">
        <v>131</v>
      </c>
      <c r="J10" s="332"/>
      <c r="K10" s="329"/>
    </row>
    <row r="11" spans="1:12" s="218" customFormat="1" ht="50" x14ac:dyDescent="0.25">
      <c r="A11" s="219">
        <v>1</v>
      </c>
      <c r="B11" s="134" t="s">
        <v>132</v>
      </c>
      <c r="C11" s="135" t="s">
        <v>133</v>
      </c>
      <c r="D11" s="178">
        <f>SUM(E11:F11)</f>
        <v>100000</v>
      </c>
      <c r="E11" s="136">
        <v>0</v>
      </c>
      <c r="F11" s="136">
        <v>100000</v>
      </c>
      <c r="G11" s="181">
        <f>SUM(H11:I11)</f>
        <v>100000</v>
      </c>
      <c r="H11" s="136">
        <f>0</f>
        <v>0</v>
      </c>
      <c r="I11" s="136">
        <v>100000</v>
      </c>
      <c r="J11" s="221" t="s">
        <v>134</v>
      </c>
      <c r="K11" s="137" t="s">
        <v>135</v>
      </c>
    </row>
    <row r="12" spans="1:12" ht="62.5" x14ac:dyDescent="0.25">
      <c r="A12" s="220">
        <v>2</v>
      </c>
      <c r="B12" s="130" t="s">
        <v>136</v>
      </c>
      <c r="C12" s="131" t="s">
        <v>137</v>
      </c>
      <c r="D12" s="177">
        <f t="shared" ref="D12:D25" si="0">SUM(E12:F12)</f>
        <v>300000</v>
      </c>
      <c r="E12" s="132">
        <f>0</f>
        <v>0</v>
      </c>
      <c r="F12" s="132">
        <v>300000</v>
      </c>
      <c r="G12" s="180">
        <f t="shared" ref="G12:G25" si="1">SUM(H12:I12)</f>
        <v>300000</v>
      </c>
      <c r="H12" s="132">
        <f>0</f>
        <v>0</v>
      </c>
      <c r="I12" s="132">
        <v>300000</v>
      </c>
      <c r="J12" s="222" t="s">
        <v>138</v>
      </c>
      <c r="K12" s="137" t="s">
        <v>135</v>
      </c>
      <c r="L12" s="186"/>
    </row>
    <row r="13" spans="1:12" s="186" customFormat="1" ht="62.5" x14ac:dyDescent="0.25">
      <c r="A13" s="219">
        <v>3</v>
      </c>
      <c r="B13" s="134" t="s">
        <v>139</v>
      </c>
      <c r="C13" s="135" t="s">
        <v>133</v>
      </c>
      <c r="D13" s="178">
        <f>SUM(E13:F13)</f>
        <v>1500000</v>
      </c>
      <c r="E13" s="136">
        <v>1500000</v>
      </c>
      <c r="F13" s="136">
        <v>0</v>
      </c>
      <c r="G13" s="181">
        <f>SUM(H13:I13)</f>
        <v>1500000</v>
      </c>
      <c r="H13" s="136">
        <v>1200000</v>
      </c>
      <c r="I13" s="136">
        <v>300000</v>
      </c>
      <c r="J13" s="221" t="s">
        <v>140</v>
      </c>
      <c r="K13" s="137" t="s">
        <v>135</v>
      </c>
      <c r="L13" s="218"/>
    </row>
    <row r="14" spans="1:12" ht="26" thickTop="1" thickBot="1" x14ac:dyDescent="0.3">
      <c r="A14" s="219">
        <v>4</v>
      </c>
      <c r="B14" s="134" t="s">
        <v>141</v>
      </c>
      <c r="C14" s="135" t="s">
        <v>133</v>
      </c>
      <c r="D14" s="178">
        <f t="shared" si="0"/>
        <v>2300000</v>
      </c>
      <c r="E14" s="136">
        <f>0</f>
        <v>0</v>
      </c>
      <c r="F14" s="136">
        <v>2300000</v>
      </c>
      <c r="G14" s="181">
        <f t="shared" si="1"/>
        <v>2300000</v>
      </c>
      <c r="H14" s="136">
        <f>0</f>
        <v>0</v>
      </c>
      <c r="I14" s="136">
        <v>2300000</v>
      </c>
      <c r="J14" s="221" t="s">
        <v>142</v>
      </c>
      <c r="K14" s="137" t="s">
        <v>135</v>
      </c>
      <c r="L14" s="186"/>
    </row>
    <row r="15" spans="1:12" s="16" customFormat="1" ht="63.75" customHeight="1" thickTop="1" thickBot="1" x14ac:dyDescent="0.3">
      <c r="A15" s="226">
        <v>5</v>
      </c>
      <c r="B15" s="227" t="s">
        <v>160</v>
      </c>
      <c r="C15" s="228"/>
      <c r="D15" s="178">
        <f>SUM(E15:F15)</f>
        <v>5000000</v>
      </c>
      <c r="E15" s="229">
        <v>5000000</v>
      </c>
      <c r="F15" s="229">
        <v>0</v>
      </c>
      <c r="G15" s="181">
        <f>SUM(H15:I15)</f>
        <v>10000000</v>
      </c>
      <c r="H15" s="229">
        <v>10000000</v>
      </c>
      <c r="I15" s="229">
        <v>0</v>
      </c>
      <c r="J15" s="230" t="s">
        <v>298</v>
      </c>
      <c r="K15" s="230" t="s">
        <v>135</v>
      </c>
    </row>
    <row r="16" spans="1:12" s="186" customFormat="1" ht="51" thickTop="1" thickBot="1" x14ac:dyDescent="0.3">
      <c r="A16" s="219">
        <v>6</v>
      </c>
      <c r="B16" s="134" t="s">
        <v>143</v>
      </c>
      <c r="C16" s="135">
        <v>3</v>
      </c>
      <c r="D16" s="178">
        <f>SUM(E16:F16)</f>
        <v>300000</v>
      </c>
      <c r="E16" s="136">
        <f>0</f>
        <v>0</v>
      </c>
      <c r="F16" s="136">
        <v>300000</v>
      </c>
      <c r="G16" s="181">
        <f>SUM(H16:I16)</f>
        <v>300000</v>
      </c>
      <c r="H16" s="136">
        <f>0</f>
        <v>0</v>
      </c>
      <c r="I16" s="136">
        <v>300000</v>
      </c>
      <c r="J16" s="221" t="s">
        <v>144</v>
      </c>
      <c r="K16" s="137" t="s">
        <v>135</v>
      </c>
      <c r="L16" s="218"/>
    </row>
    <row r="17" spans="1:12" ht="50" x14ac:dyDescent="0.25">
      <c r="A17" s="133">
        <v>7</v>
      </c>
      <c r="B17" s="215" t="s">
        <v>145</v>
      </c>
      <c r="C17" s="135" t="s">
        <v>146</v>
      </c>
      <c r="D17" s="178">
        <f t="shared" si="0"/>
        <v>300000</v>
      </c>
      <c r="E17" s="136">
        <f>0</f>
        <v>0</v>
      </c>
      <c r="F17" s="136">
        <v>300000</v>
      </c>
      <c r="G17" s="181">
        <f t="shared" si="1"/>
        <v>300000</v>
      </c>
      <c r="H17" s="136">
        <f>0</f>
        <v>0</v>
      </c>
      <c r="I17" s="136">
        <v>300000</v>
      </c>
      <c r="J17" s="221" t="s">
        <v>147</v>
      </c>
      <c r="K17" s="137" t="s">
        <v>135</v>
      </c>
      <c r="L17" s="186"/>
    </row>
    <row r="18" spans="1:12" ht="50" x14ac:dyDescent="0.25">
      <c r="A18" s="133">
        <v>8</v>
      </c>
      <c r="B18" s="134" t="s">
        <v>148</v>
      </c>
      <c r="C18" s="135" t="s">
        <v>133</v>
      </c>
      <c r="D18" s="178">
        <f t="shared" si="0"/>
        <v>400000</v>
      </c>
      <c r="E18" s="136">
        <f>0</f>
        <v>0</v>
      </c>
      <c r="F18" s="136">
        <v>400000</v>
      </c>
      <c r="G18" s="181">
        <f t="shared" si="1"/>
        <v>400000</v>
      </c>
      <c r="H18" s="136">
        <f>0</f>
        <v>0</v>
      </c>
      <c r="I18" s="136">
        <v>400000</v>
      </c>
      <c r="J18" s="221" t="s">
        <v>149</v>
      </c>
      <c r="K18" s="137" t="s">
        <v>135</v>
      </c>
      <c r="L18" s="186"/>
    </row>
    <row r="19" spans="1:12" ht="50" x14ac:dyDescent="0.25">
      <c r="A19" s="138">
        <v>9</v>
      </c>
      <c r="B19" s="139" t="s">
        <v>150</v>
      </c>
      <c r="C19" s="140" t="s">
        <v>137</v>
      </c>
      <c r="D19" s="178">
        <f t="shared" si="0"/>
        <v>2500000</v>
      </c>
      <c r="E19" s="136">
        <v>2500000</v>
      </c>
      <c r="F19" s="136">
        <f>0</f>
        <v>0</v>
      </c>
      <c r="G19" s="181">
        <f t="shared" si="1"/>
        <v>2500000</v>
      </c>
      <c r="H19" s="136">
        <v>2500000</v>
      </c>
      <c r="I19" s="136">
        <f>0</f>
        <v>0</v>
      </c>
      <c r="J19" s="221" t="s">
        <v>151</v>
      </c>
      <c r="K19" s="137" t="s">
        <v>135</v>
      </c>
      <c r="L19" s="186"/>
    </row>
    <row r="20" spans="1:12" ht="50" x14ac:dyDescent="0.25">
      <c r="A20" s="133">
        <v>10</v>
      </c>
      <c r="B20" s="134" t="s">
        <v>152</v>
      </c>
      <c r="C20" s="135" t="s">
        <v>137</v>
      </c>
      <c r="D20" s="178">
        <f t="shared" si="0"/>
        <v>0</v>
      </c>
      <c r="E20" s="136">
        <f>0</f>
        <v>0</v>
      </c>
      <c r="F20" s="136">
        <f>0</f>
        <v>0</v>
      </c>
      <c r="G20" s="181">
        <f t="shared" si="1"/>
        <v>75000</v>
      </c>
      <c r="H20" s="136"/>
      <c r="I20" s="136">
        <v>75000</v>
      </c>
      <c r="J20" s="221" t="s">
        <v>153</v>
      </c>
      <c r="K20" s="137" t="s">
        <v>135</v>
      </c>
      <c r="L20" s="186"/>
    </row>
    <row r="21" spans="1:12" ht="37.5" x14ac:dyDescent="0.25">
      <c r="A21" s="133">
        <v>11</v>
      </c>
      <c r="B21" s="134" t="s">
        <v>154</v>
      </c>
      <c r="C21" s="135" t="s">
        <v>137</v>
      </c>
      <c r="D21" s="178">
        <f t="shared" si="0"/>
        <v>0</v>
      </c>
      <c r="E21" s="136">
        <f>0</f>
        <v>0</v>
      </c>
      <c r="F21" s="136">
        <f>0</f>
        <v>0</v>
      </c>
      <c r="G21" s="181">
        <f t="shared" si="1"/>
        <v>0</v>
      </c>
      <c r="H21" s="136">
        <f>0</f>
        <v>0</v>
      </c>
      <c r="I21" s="136">
        <f>0</f>
        <v>0</v>
      </c>
      <c r="J21" s="221" t="s">
        <v>155</v>
      </c>
      <c r="K21" s="137" t="s">
        <v>135</v>
      </c>
      <c r="L21" s="186"/>
    </row>
    <row r="22" spans="1:12" ht="37.5" x14ac:dyDescent="0.25">
      <c r="A22" s="133">
        <v>12</v>
      </c>
      <c r="B22" s="215" t="s">
        <v>156</v>
      </c>
      <c r="C22" s="135" t="s">
        <v>133</v>
      </c>
      <c r="D22" s="178">
        <v>0</v>
      </c>
      <c r="E22" s="136">
        <f>0</f>
        <v>0</v>
      </c>
      <c r="F22" s="136">
        <v>0</v>
      </c>
      <c r="G22" s="181">
        <f t="shared" ref="G22" si="2">SUM(H22:I22)</f>
        <v>0</v>
      </c>
      <c r="H22" s="136">
        <f>0</f>
        <v>0</v>
      </c>
      <c r="I22" s="136">
        <v>0</v>
      </c>
      <c r="J22" s="221" t="s">
        <v>157</v>
      </c>
      <c r="K22" s="137" t="s">
        <v>135</v>
      </c>
      <c r="L22" s="186"/>
    </row>
    <row r="23" spans="1:12" s="186" customFormat="1" ht="38.5" thickTop="1" thickBot="1" x14ac:dyDescent="0.3">
      <c r="A23" s="133">
        <v>13</v>
      </c>
      <c r="B23" s="134" t="s">
        <v>158</v>
      </c>
      <c r="C23" s="135">
        <v>3</v>
      </c>
      <c r="D23" s="178">
        <f t="shared" ref="D23" si="3">SUM(E23:F23)</f>
        <v>108000</v>
      </c>
      <c r="E23" s="136">
        <f>0</f>
        <v>0</v>
      </c>
      <c r="F23" s="136">
        <v>108000</v>
      </c>
      <c r="G23" s="181">
        <f t="shared" ref="G23" si="4">SUM(H23:I23)</f>
        <v>108000</v>
      </c>
      <c r="H23" s="136">
        <f>0</f>
        <v>0</v>
      </c>
      <c r="I23" s="136">
        <v>108000</v>
      </c>
      <c r="J23" s="221" t="s">
        <v>159</v>
      </c>
      <c r="K23" s="137" t="s">
        <v>135</v>
      </c>
    </row>
    <row r="24" spans="1:12" s="186" customFormat="1" ht="19" thickTop="1" thickBot="1" x14ac:dyDescent="0.3">
      <c r="A24" s="133"/>
      <c r="B24" s="134"/>
      <c r="C24" s="135"/>
      <c r="D24" s="178">
        <f t="shared" ref="D24" si="5">SUM(E24:F24)</f>
        <v>0</v>
      </c>
      <c r="E24" s="136">
        <f>0</f>
        <v>0</v>
      </c>
      <c r="F24" s="136">
        <v>0</v>
      </c>
      <c r="G24" s="181">
        <f t="shared" ref="G24" si="6">SUM(H24:I24)</f>
        <v>0</v>
      </c>
      <c r="H24" s="136">
        <f>0</f>
        <v>0</v>
      </c>
      <c r="I24" s="136">
        <v>0</v>
      </c>
      <c r="J24" s="137"/>
      <c r="K24" s="137"/>
    </row>
    <row r="25" spans="1:12" ht="18" x14ac:dyDescent="0.25">
      <c r="A25" s="133"/>
      <c r="B25" s="134"/>
      <c r="C25" s="135"/>
      <c r="D25" s="179">
        <f t="shared" si="0"/>
        <v>0</v>
      </c>
      <c r="E25" s="136">
        <f>0</f>
        <v>0</v>
      </c>
      <c r="F25" s="136">
        <f>0</f>
        <v>0</v>
      </c>
      <c r="G25" s="182">
        <f t="shared" si="1"/>
        <v>0</v>
      </c>
      <c r="H25" s="136">
        <f>0</f>
        <v>0</v>
      </c>
      <c r="I25" s="136">
        <f>0</f>
        <v>0</v>
      </c>
      <c r="J25" s="137"/>
      <c r="K25" s="137"/>
      <c r="L25" s="186"/>
    </row>
    <row r="26" spans="1:12" ht="20.149999999999999" customHeight="1" x14ac:dyDescent="0.25">
      <c r="A26" s="308"/>
      <c r="B26" s="309"/>
      <c r="C26" s="309"/>
      <c r="D26" s="309"/>
      <c r="E26" s="309"/>
      <c r="F26" s="309"/>
      <c r="G26" s="309"/>
      <c r="H26" s="309"/>
      <c r="I26" s="309"/>
      <c r="J26" s="309"/>
      <c r="K26" s="309"/>
      <c r="L26" s="186"/>
    </row>
    <row r="27" spans="1:12" ht="41.15" customHeight="1" x14ac:dyDescent="0.25">
      <c r="A27" s="169"/>
      <c r="B27" s="141" t="s">
        <v>161</v>
      </c>
      <c r="C27" s="141"/>
      <c r="D27" s="57">
        <f t="shared" ref="D27:J27" si="7">SUM(D11:D25)</f>
        <v>12808000</v>
      </c>
      <c r="E27" s="202">
        <f t="shared" si="7"/>
        <v>9000000</v>
      </c>
      <c r="F27" s="202">
        <f t="shared" si="7"/>
        <v>3808000</v>
      </c>
      <c r="G27" s="176">
        <f t="shared" si="7"/>
        <v>17883000</v>
      </c>
      <c r="H27" s="202">
        <f t="shared" si="7"/>
        <v>13700000</v>
      </c>
      <c r="I27" s="202">
        <f t="shared" si="7"/>
        <v>4183000</v>
      </c>
      <c r="J27" s="310">
        <f t="shared" si="7"/>
        <v>0</v>
      </c>
      <c r="K27" s="310"/>
      <c r="L27" s="186"/>
    </row>
    <row r="28" spans="1:12" x14ac:dyDescent="0.25">
      <c r="A28" s="142"/>
      <c r="B28" s="186"/>
      <c r="C28" s="186"/>
      <c r="D28" s="186"/>
      <c r="E28" s="186"/>
      <c r="F28" s="186"/>
      <c r="G28" s="186"/>
      <c r="H28" s="186"/>
      <c r="I28" s="186"/>
      <c r="J28" s="186"/>
      <c r="K28" s="186"/>
      <c r="L28" s="186"/>
    </row>
    <row r="29" spans="1:12" ht="18" x14ac:dyDescent="0.4">
      <c r="A29" s="143" t="s">
        <v>162</v>
      </c>
      <c r="B29" s="144"/>
      <c r="C29" s="144"/>
      <c r="D29" s="144"/>
      <c r="E29" s="144"/>
      <c r="F29" s="144"/>
      <c r="G29" s="144"/>
      <c r="H29" s="169"/>
      <c r="I29" s="145"/>
      <c r="J29" s="186"/>
      <c r="K29" s="186"/>
      <c r="L29" s="186"/>
    </row>
    <row r="30" spans="1:12" ht="90.75" customHeight="1" thickBot="1" x14ac:dyDescent="0.3">
      <c r="A30" s="280" t="s">
        <v>163</v>
      </c>
      <c r="B30" s="281"/>
      <c r="C30" s="281"/>
      <c r="D30" s="281"/>
      <c r="E30" s="281"/>
      <c r="F30" s="281"/>
      <c r="G30" s="281"/>
      <c r="H30" s="281"/>
      <c r="I30" s="281"/>
      <c r="J30" s="281"/>
      <c r="K30" s="281"/>
      <c r="L30" s="186"/>
    </row>
    <row r="31" spans="1:12" ht="16.5" customHeight="1" thickBot="1" x14ac:dyDescent="0.4">
      <c r="A31" s="159"/>
      <c r="B31" s="301" t="s">
        <v>164</v>
      </c>
      <c r="C31" s="302"/>
      <c r="D31" s="284" t="s">
        <v>127</v>
      </c>
      <c r="E31" s="285"/>
      <c r="F31" s="286"/>
      <c r="G31" s="284" t="s">
        <v>128</v>
      </c>
      <c r="H31" s="285"/>
      <c r="I31" s="286"/>
      <c r="J31" s="240"/>
      <c r="K31" s="290"/>
      <c r="L31" s="290"/>
    </row>
    <row r="32" spans="1:12" ht="51.75" customHeight="1" thickBot="1" x14ac:dyDescent="0.4">
      <c r="A32" s="159"/>
      <c r="B32" s="287" t="s">
        <v>84</v>
      </c>
      <c r="C32" s="288"/>
      <c r="D32" s="245" t="s">
        <v>129</v>
      </c>
      <c r="E32" s="245" t="s">
        <v>130</v>
      </c>
      <c r="F32" s="189" t="s">
        <v>131</v>
      </c>
      <c r="G32" s="245" t="s">
        <v>129</v>
      </c>
      <c r="H32" s="245" t="s">
        <v>130</v>
      </c>
      <c r="I32" s="189" t="s">
        <v>131</v>
      </c>
      <c r="J32" s="240"/>
      <c r="K32" s="240"/>
      <c r="L32" s="146"/>
    </row>
    <row r="33" spans="1:12" ht="20.149999999999999" customHeight="1" x14ac:dyDescent="0.25">
      <c r="A33" s="203"/>
      <c r="B33" s="304" t="s">
        <v>165</v>
      </c>
      <c r="C33" s="305"/>
      <c r="D33" s="174">
        <f t="shared" ref="D33:I33" si="8">+D27</f>
        <v>12808000</v>
      </c>
      <c r="E33" s="204">
        <f t="shared" si="8"/>
        <v>9000000</v>
      </c>
      <c r="F33" s="204">
        <f t="shared" si="8"/>
        <v>3808000</v>
      </c>
      <c r="G33" s="175">
        <f t="shared" si="8"/>
        <v>17883000</v>
      </c>
      <c r="H33" s="204">
        <f t="shared" si="8"/>
        <v>13700000</v>
      </c>
      <c r="I33" s="204">
        <f t="shared" si="8"/>
        <v>4183000</v>
      </c>
      <c r="J33" s="224"/>
      <c r="K33" s="147"/>
      <c r="L33" s="147"/>
    </row>
    <row r="34" spans="1:12" ht="20.149999999999999" customHeight="1" x14ac:dyDescent="0.25">
      <c r="A34" s="205"/>
      <c r="B34" s="282" t="s">
        <v>166</v>
      </c>
      <c r="C34" s="283"/>
      <c r="D34" s="148">
        <f>SUM(E34:F34)</f>
        <v>0</v>
      </c>
      <c r="E34" s="206">
        <f>0</f>
        <v>0</v>
      </c>
      <c r="F34" s="206">
        <f>0</f>
        <v>0</v>
      </c>
      <c r="G34" s="149">
        <f>SUM(H34:I34)</f>
        <v>0</v>
      </c>
      <c r="H34" s="206">
        <f>0</f>
        <v>0</v>
      </c>
      <c r="I34" s="206">
        <f>0</f>
        <v>0</v>
      </c>
      <c r="J34" s="150"/>
      <c r="K34" s="150"/>
      <c r="L34" s="150"/>
    </row>
    <row r="35" spans="1:12" ht="20.149999999999999" customHeight="1" x14ac:dyDescent="0.25">
      <c r="A35" s="205"/>
      <c r="B35" s="282" t="s">
        <v>167</v>
      </c>
      <c r="C35" s="283"/>
      <c r="D35" s="151">
        <f>+F35</f>
        <v>0</v>
      </c>
      <c r="E35" s="207"/>
      <c r="F35" s="207">
        <f>0</f>
        <v>0</v>
      </c>
      <c r="G35" s="152">
        <f>+I35</f>
        <v>0</v>
      </c>
      <c r="H35" s="207"/>
      <c r="I35" s="207">
        <f>0</f>
        <v>0</v>
      </c>
      <c r="J35" s="153"/>
      <c r="K35" s="153"/>
      <c r="L35" s="153"/>
    </row>
    <row r="36" spans="1:12" ht="20.149999999999999" customHeight="1" x14ac:dyDescent="0.25">
      <c r="A36" s="205"/>
      <c r="B36" s="239" t="s">
        <v>168</v>
      </c>
      <c r="C36" s="239"/>
      <c r="D36" s="148">
        <f>SUM(E36:F36)</f>
        <v>0</v>
      </c>
      <c r="E36" s="206">
        <f>0</f>
        <v>0</v>
      </c>
      <c r="F36" s="206">
        <f>0</f>
        <v>0</v>
      </c>
      <c r="G36" s="149">
        <f>SUM(H36:I36)</f>
        <v>0</v>
      </c>
      <c r="H36" s="206">
        <f>0</f>
        <v>0</v>
      </c>
      <c r="I36" s="206">
        <f>0</f>
        <v>0</v>
      </c>
      <c r="J36" s="150"/>
      <c r="K36" s="150"/>
      <c r="L36" s="150"/>
    </row>
    <row r="37" spans="1:12" ht="20.149999999999999" customHeight="1" x14ac:dyDescent="0.25">
      <c r="A37" s="205"/>
      <c r="B37" s="239" t="s">
        <v>169</v>
      </c>
      <c r="C37" s="239"/>
      <c r="D37" s="151">
        <f>+F37</f>
        <v>0</v>
      </c>
      <c r="E37" s="207"/>
      <c r="F37" s="207">
        <f>0</f>
        <v>0</v>
      </c>
      <c r="G37" s="152">
        <f>+I37</f>
        <v>0</v>
      </c>
      <c r="H37" s="207"/>
      <c r="I37" s="207">
        <f>0</f>
        <v>0</v>
      </c>
      <c r="J37" s="153"/>
      <c r="K37" s="153"/>
      <c r="L37" s="153"/>
    </row>
    <row r="38" spans="1:12" ht="20.149999999999999" customHeight="1" x14ac:dyDescent="0.25">
      <c r="A38" s="205"/>
      <c r="B38" s="239" t="s">
        <v>170</v>
      </c>
      <c r="C38" s="239"/>
      <c r="D38" s="148">
        <f>SUM(E38:F38)</f>
        <v>0</v>
      </c>
      <c r="E38" s="206">
        <f>0</f>
        <v>0</v>
      </c>
      <c r="F38" s="206">
        <f>0</f>
        <v>0</v>
      </c>
      <c r="G38" s="149">
        <f>SUM(H38:I38)</f>
        <v>0</v>
      </c>
      <c r="H38" s="206">
        <f>0</f>
        <v>0</v>
      </c>
      <c r="I38" s="206">
        <f>0</f>
        <v>0</v>
      </c>
      <c r="J38" s="150"/>
      <c r="K38" s="150"/>
      <c r="L38" s="150"/>
    </row>
    <row r="39" spans="1:12" ht="20.149999999999999" customHeight="1" x14ac:dyDescent="0.25">
      <c r="A39" s="205"/>
      <c r="B39" s="239" t="s">
        <v>171</v>
      </c>
      <c r="C39" s="239"/>
      <c r="D39" s="151">
        <f>+F39</f>
        <v>0</v>
      </c>
      <c r="E39" s="207"/>
      <c r="F39" s="207">
        <f>0</f>
        <v>0</v>
      </c>
      <c r="G39" s="152">
        <f>+I39</f>
        <v>0</v>
      </c>
      <c r="H39" s="207"/>
      <c r="I39" s="207">
        <f>0</f>
        <v>0</v>
      </c>
      <c r="J39" s="153"/>
      <c r="K39" s="153"/>
      <c r="L39" s="153"/>
    </row>
    <row r="40" spans="1:12" ht="20.149999999999999" customHeight="1" x14ac:dyDescent="0.25">
      <c r="A40" s="205"/>
      <c r="B40" s="283" t="s">
        <v>172</v>
      </c>
      <c r="C40" s="289"/>
      <c r="D40" s="148">
        <f>SUM(E40:F40)</f>
        <v>0</v>
      </c>
      <c r="E40" s="206">
        <f>0</f>
        <v>0</v>
      </c>
      <c r="F40" s="206">
        <f>0</f>
        <v>0</v>
      </c>
      <c r="G40" s="149">
        <f>SUM(H40:I40)</f>
        <v>0</v>
      </c>
      <c r="H40" s="206">
        <f>0</f>
        <v>0</v>
      </c>
      <c r="I40" s="206">
        <f>0</f>
        <v>0</v>
      </c>
      <c r="J40" s="150"/>
      <c r="K40" s="150"/>
      <c r="L40" s="150"/>
    </row>
    <row r="41" spans="1:12" ht="20.149999999999999" customHeight="1" x14ac:dyDescent="0.25">
      <c r="A41" s="205"/>
      <c r="B41" s="283" t="s">
        <v>173</v>
      </c>
      <c r="C41" s="289"/>
      <c r="D41" s="151">
        <f>+F41</f>
        <v>0</v>
      </c>
      <c r="E41" s="207"/>
      <c r="F41" s="207">
        <f>0</f>
        <v>0</v>
      </c>
      <c r="G41" s="152">
        <f>+I41</f>
        <v>0</v>
      </c>
      <c r="H41" s="207"/>
      <c r="I41" s="207">
        <f>0</f>
        <v>0</v>
      </c>
      <c r="J41" s="153"/>
      <c r="K41" s="153"/>
      <c r="L41" s="153"/>
    </row>
    <row r="42" spans="1:12" ht="20.149999999999999" customHeight="1" x14ac:dyDescent="0.25">
      <c r="A42" s="205"/>
      <c r="B42" s="283" t="s">
        <v>174</v>
      </c>
      <c r="C42" s="307"/>
      <c r="D42" s="148">
        <f t="shared" ref="D42:D49" si="9">SUM(E42:F42)</f>
        <v>0</v>
      </c>
      <c r="E42" s="206">
        <f>0</f>
        <v>0</v>
      </c>
      <c r="F42" s="206">
        <f>0</f>
        <v>0</v>
      </c>
      <c r="G42" s="149">
        <f t="shared" ref="G42:G49" si="10">SUM(H42:I42)</f>
        <v>0</v>
      </c>
      <c r="H42" s="206">
        <f>0</f>
        <v>0</v>
      </c>
      <c r="I42" s="206">
        <f>0</f>
        <v>0</v>
      </c>
      <c r="J42" s="186"/>
      <c r="K42" s="186"/>
      <c r="L42" s="186"/>
    </row>
    <row r="43" spans="1:12" s="16" customFormat="1" ht="20.149999999999999" customHeight="1" x14ac:dyDescent="0.25">
      <c r="A43" s="231">
        <v>14</v>
      </c>
      <c r="B43" s="292" t="s">
        <v>175</v>
      </c>
      <c r="C43" s="293"/>
      <c r="D43" s="232">
        <f t="shared" si="9"/>
        <v>0</v>
      </c>
      <c r="E43" s="233">
        <f>0</f>
        <v>0</v>
      </c>
      <c r="F43" s="233">
        <f>0</f>
        <v>0</v>
      </c>
      <c r="G43" s="234">
        <f t="shared" si="10"/>
        <v>800000</v>
      </c>
      <c r="H43" s="233">
        <f>0</f>
        <v>0</v>
      </c>
      <c r="I43" s="233">
        <v>800000</v>
      </c>
      <c r="J43" s="235" t="s">
        <v>96</v>
      </c>
    </row>
    <row r="44" spans="1:12" s="16" customFormat="1" ht="20.149999999999999" customHeight="1" x14ac:dyDescent="0.25">
      <c r="A44" s="231"/>
      <c r="B44" s="241" t="s">
        <v>176</v>
      </c>
      <c r="C44" s="242"/>
      <c r="D44" s="232">
        <f t="shared" si="9"/>
        <v>0</v>
      </c>
      <c r="E44" s="233">
        <f>0</f>
        <v>0</v>
      </c>
      <c r="F44" s="233">
        <f>0</f>
        <v>0</v>
      </c>
      <c r="G44" s="234">
        <f t="shared" si="10"/>
        <v>0</v>
      </c>
      <c r="H44" s="233">
        <f>0</f>
        <v>0</v>
      </c>
      <c r="I44" s="233">
        <f>0</f>
        <v>0</v>
      </c>
    </row>
    <row r="45" spans="1:12" s="16" customFormat="1" ht="19.5" customHeight="1" x14ac:dyDescent="0.25">
      <c r="A45" s="231">
        <v>18</v>
      </c>
      <c r="B45" s="293" t="s">
        <v>177</v>
      </c>
      <c r="C45" s="298"/>
      <c r="D45" s="232">
        <f t="shared" si="9"/>
        <v>0</v>
      </c>
      <c r="E45" s="233">
        <f>0</f>
        <v>0</v>
      </c>
      <c r="F45" s="233">
        <v>0</v>
      </c>
      <c r="G45" s="234">
        <f t="shared" si="10"/>
        <v>293356</v>
      </c>
      <c r="H45" s="233">
        <f>0</f>
        <v>0</v>
      </c>
      <c r="I45" s="233">
        <v>293356</v>
      </c>
    </row>
    <row r="46" spans="1:12" s="16" customFormat="1" ht="20.149999999999999" customHeight="1" x14ac:dyDescent="0.25">
      <c r="A46" s="231">
        <v>17</v>
      </c>
      <c r="B46" s="292" t="s">
        <v>178</v>
      </c>
      <c r="C46" s="293"/>
      <c r="D46" s="232">
        <f t="shared" si="9"/>
        <v>-1558404</v>
      </c>
      <c r="E46" s="233">
        <v>0</v>
      </c>
      <c r="F46" s="233">
        <f>-1125721-432683</f>
        <v>-1558404</v>
      </c>
      <c r="G46" s="234">
        <f t="shared" si="10"/>
        <v>0</v>
      </c>
      <c r="H46" s="233">
        <f>0</f>
        <v>0</v>
      </c>
      <c r="I46" s="233">
        <f>0</f>
        <v>0</v>
      </c>
      <c r="J46" s="236"/>
    </row>
    <row r="47" spans="1:12" s="16" customFormat="1" ht="33.75" customHeight="1" x14ac:dyDescent="0.25">
      <c r="A47" s="231"/>
      <c r="B47" s="297" t="s">
        <v>179</v>
      </c>
      <c r="C47" s="298"/>
      <c r="D47" s="232">
        <f t="shared" si="9"/>
        <v>0</v>
      </c>
      <c r="E47" s="233">
        <f>0</f>
        <v>0</v>
      </c>
      <c r="F47" s="233">
        <f>0</f>
        <v>0</v>
      </c>
      <c r="G47" s="234">
        <f t="shared" si="10"/>
        <v>0</v>
      </c>
      <c r="H47" s="233">
        <f>0</f>
        <v>0</v>
      </c>
      <c r="I47" s="233">
        <f>0</f>
        <v>0</v>
      </c>
    </row>
    <row r="48" spans="1:12" ht="20.149999999999999" customHeight="1" x14ac:dyDescent="0.25">
      <c r="A48" s="205">
        <v>15</v>
      </c>
      <c r="B48" s="296" t="s">
        <v>180</v>
      </c>
      <c r="C48" s="283"/>
      <c r="D48" s="148">
        <f t="shared" ref="D48" si="11">SUM(E48:F48)</f>
        <v>100000</v>
      </c>
      <c r="E48" s="206">
        <f>0</f>
        <v>0</v>
      </c>
      <c r="F48" s="206">
        <v>100000</v>
      </c>
      <c r="G48" s="149">
        <f t="shared" ref="G48" si="12">SUM(H48:I48)</f>
        <v>100000</v>
      </c>
      <c r="H48" s="206">
        <f>0</f>
        <v>0</v>
      </c>
      <c r="I48" s="206">
        <v>100000</v>
      </c>
      <c r="J48" s="186"/>
      <c r="K48" s="186"/>
      <c r="L48" s="186"/>
    </row>
    <row r="49" spans="1:12" ht="20.149999999999999" customHeight="1" x14ac:dyDescent="0.25">
      <c r="A49" s="205">
        <v>16</v>
      </c>
      <c r="B49" s="296" t="s">
        <v>181</v>
      </c>
      <c r="C49" s="283"/>
      <c r="D49" s="148">
        <f t="shared" si="9"/>
        <v>100000</v>
      </c>
      <c r="E49" s="206">
        <f>0</f>
        <v>0</v>
      </c>
      <c r="F49" s="206">
        <v>100000</v>
      </c>
      <c r="G49" s="149">
        <f t="shared" si="10"/>
        <v>100000</v>
      </c>
      <c r="H49" s="206">
        <f>0</f>
        <v>0</v>
      </c>
      <c r="I49" s="206">
        <v>100000</v>
      </c>
      <c r="J49" s="186"/>
      <c r="K49" s="186"/>
      <c r="L49" s="186"/>
    </row>
    <row r="50" spans="1:12" ht="20.149999999999999" customHeight="1" x14ac:dyDescent="0.25">
      <c r="A50" s="208"/>
      <c r="B50" s="294" t="s">
        <v>182</v>
      </c>
      <c r="C50" s="295"/>
      <c r="D50" s="172">
        <f>SUM(D43:D49,D33,D34,D36,D38,D40,D42)</f>
        <v>11449596</v>
      </c>
      <c r="E50" s="172">
        <f>SUM(E43:E49,E33,E34,E36,E38,E40,E42)</f>
        <v>9000000</v>
      </c>
      <c r="F50" s="172">
        <f>SUM(F43:F49,F33,F34,F36,F38,F40,F42)</f>
        <v>2449596</v>
      </c>
      <c r="G50" s="173">
        <f>SUM(G42:G49,G33,G34,G36,G38,G40)</f>
        <v>19176356</v>
      </c>
      <c r="H50" s="209">
        <f>SUM(H42:H49,H33,H34,H36,H38,H40)</f>
        <v>13700000</v>
      </c>
      <c r="I50" s="172">
        <f>SUM(I43:I49,I33,I34,I36,I38,I40,I42)</f>
        <v>5476356</v>
      </c>
      <c r="J50" s="186"/>
      <c r="K50" s="186"/>
      <c r="L50" s="186"/>
    </row>
    <row r="51" spans="1:12" x14ac:dyDescent="0.25">
      <c r="A51" s="186"/>
      <c r="B51" s="154" t="s">
        <v>183</v>
      </c>
      <c r="C51" s="155"/>
      <c r="D51" s="155"/>
      <c r="E51" s="155"/>
      <c r="F51" s="155"/>
      <c r="G51" s="186"/>
      <c r="H51" s="186"/>
      <c r="I51" s="186"/>
      <c r="J51" s="186"/>
      <c r="K51" s="186"/>
      <c r="L51" s="186"/>
    </row>
    <row r="52" spans="1:12" ht="13" x14ac:dyDescent="0.3">
      <c r="A52" s="186"/>
      <c r="B52" s="306" t="s">
        <v>184</v>
      </c>
      <c r="C52" s="306"/>
      <c r="D52" s="306"/>
      <c r="E52" s="306"/>
      <c r="F52" s="306"/>
      <c r="G52" s="306"/>
      <c r="H52" s="306"/>
      <c r="I52" s="306"/>
      <c r="J52" s="186"/>
      <c r="K52" s="186"/>
      <c r="L52" s="186"/>
    </row>
    <row r="53" spans="1:12" ht="13" x14ac:dyDescent="0.3">
      <c r="A53" s="186"/>
      <c r="B53" s="306" t="s">
        <v>185</v>
      </c>
      <c r="C53" s="306"/>
      <c r="D53" s="306"/>
      <c r="E53" s="306"/>
      <c r="F53" s="306"/>
      <c r="G53" s="306"/>
      <c r="H53" s="306"/>
      <c r="I53" s="306"/>
      <c r="J53" s="186"/>
      <c r="K53" s="186"/>
      <c r="L53" s="186"/>
    </row>
    <row r="54" spans="1:12" ht="13" x14ac:dyDescent="0.3">
      <c r="A54" s="186"/>
      <c r="B54" s="243" t="s">
        <v>186</v>
      </c>
      <c r="C54" s="243"/>
      <c r="D54" s="243"/>
      <c r="E54" s="243"/>
      <c r="F54" s="243"/>
      <c r="G54" s="243"/>
      <c r="H54" s="243"/>
      <c r="I54" s="188"/>
      <c r="J54" s="186"/>
      <c r="K54" s="186"/>
      <c r="L54" s="186"/>
    </row>
    <row r="55" spans="1:12" x14ac:dyDescent="0.25">
      <c r="A55" s="186"/>
      <c r="B55" s="156"/>
      <c r="C55" s="156"/>
      <c r="D55" s="156"/>
      <c r="E55" s="156"/>
      <c r="F55" s="156"/>
      <c r="G55" s="156"/>
      <c r="H55" s="156"/>
      <c r="I55" s="156"/>
      <c r="J55" s="186"/>
      <c r="K55" s="186"/>
      <c r="L55" s="186"/>
    </row>
    <row r="56" spans="1:12" ht="15.5" x14ac:dyDescent="0.35">
      <c r="A56" s="186"/>
      <c r="B56" s="156"/>
      <c r="C56" s="156"/>
      <c r="D56" s="156"/>
      <c r="E56" s="156"/>
      <c r="F56" s="156"/>
      <c r="G56" s="156"/>
      <c r="H56" s="166" t="s">
        <v>187</v>
      </c>
      <c r="I56" s="165"/>
      <c r="J56" s="186"/>
      <c r="K56" s="186"/>
      <c r="L56" s="186"/>
    </row>
    <row r="57" spans="1:12" ht="15.5" x14ac:dyDescent="0.35">
      <c r="A57" s="186"/>
      <c r="B57" s="186"/>
      <c r="C57" s="186"/>
      <c r="D57" s="186"/>
      <c r="E57" s="186"/>
      <c r="F57" s="187"/>
      <c r="G57" s="186"/>
      <c r="H57" s="299" t="s">
        <v>188</v>
      </c>
      <c r="I57" s="300"/>
      <c r="J57" s="303" t="s">
        <v>189</v>
      </c>
      <c r="K57" s="303"/>
      <c r="L57" s="186"/>
    </row>
    <row r="58" spans="1:12" ht="15.5" x14ac:dyDescent="0.25">
      <c r="A58" s="186"/>
      <c r="B58" s="186"/>
      <c r="C58" s="186"/>
      <c r="D58" s="186"/>
      <c r="E58" s="186"/>
      <c r="F58" s="186"/>
      <c r="G58" s="186"/>
      <c r="H58" s="210" t="s">
        <v>127</v>
      </c>
      <c r="I58" s="210" t="s">
        <v>128</v>
      </c>
      <c r="J58" s="167" t="s">
        <v>127</v>
      </c>
      <c r="K58" s="167" t="s">
        <v>128</v>
      </c>
      <c r="L58" s="186"/>
    </row>
    <row r="59" spans="1:12" ht="15.5" x14ac:dyDescent="0.35">
      <c r="A59" s="186"/>
      <c r="B59" s="186"/>
      <c r="C59" s="186"/>
      <c r="D59" s="186"/>
      <c r="E59" s="186"/>
      <c r="F59" s="186"/>
      <c r="G59" s="186"/>
      <c r="H59" s="170">
        <f>'2-Tuit &amp; Oth NGF Rev'!D22-'2-Tuit &amp; Oth NGF Rev'!C22-'3-Academic-Financial'!F50</f>
        <v>0</v>
      </c>
      <c r="I59" s="170">
        <f>'2-Tuit &amp; Oth NGF Rev'!E22-'2-Tuit &amp; Oth NGF Rev'!C22-'3-Academic-Financial'!I50</f>
        <v>0</v>
      </c>
      <c r="J59" s="168"/>
      <c r="K59" s="168"/>
      <c r="L59" s="186"/>
    </row>
    <row r="61" spans="1:12" x14ac:dyDescent="0.25">
      <c r="A61" s="186"/>
      <c r="B61" s="291"/>
      <c r="C61" s="291"/>
      <c r="D61" s="291"/>
      <c r="E61" s="291"/>
      <c r="F61" s="291"/>
      <c r="G61" s="186"/>
      <c r="H61" s="186"/>
      <c r="I61" s="186"/>
      <c r="J61" s="186"/>
      <c r="K61" s="186"/>
      <c r="L61" s="186"/>
    </row>
    <row r="62" spans="1:12" x14ac:dyDescent="0.25">
      <c r="A62" s="186"/>
      <c r="B62" s="186"/>
      <c r="C62" s="186"/>
      <c r="D62" s="186"/>
      <c r="E62" s="186"/>
      <c r="F62" s="186"/>
      <c r="G62" s="186"/>
      <c r="H62" s="186"/>
      <c r="I62" s="186"/>
      <c r="J62" s="186"/>
      <c r="K62" s="186"/>
      <c r="L62" s="186"/>
    </row>
    <row r="63" spans="1:12" x14ac:dyDescent="0.25">
      <c r="A63" s="186"/>
      <c r="B63" s="186"/>
      <c r="C63" s="186"/>
      <c r="D63" s="186"/>
      <c r="E63" s="186"/>
      <c r="F63" s="186"/>
      <c r="G63" s="186"/>
      <c r="H63" s="186"/>
      <c r="I63" s="186"/>
      <c r="J63" s="186"/>
      <c r="K63" s="186"/>
      <c r="L63" s="186"/>
    </row>
    <row r="64" spans="1:12" x14ac:dyDescent="0.25">
      <c r="A64" s="186"/>
      <c r="B64" s="186"/>
      <c r="C64" s="186"/>
      <c r="D64" s="186"/>
      <c r="E64" s="186"/>
      <c r="F64" s="186"/>
      <c r="G64" s="186"/>
      <c r="H64" s="186"/>
      <c r="I64" s="186"/>
      <c r="J64" s="186"/>
      <c r="K64" s="186"/>
      <c r="L64" s="186"/>
    </row>
  </sheetData>
  <sheetProtection insertRows="0" selectLockedCells="1" selectUnlockedCells="1"/>
  <mergeCells count="38">
    <mergeCell ref="A26:K26"/>
    <mergeCell ref="J27:K27"/>
    <mergeCell ref="A4:K5"/>
    <mergeCell ref="A2:I2"/>
    <mergeCell ref="A6:A10"/>
    <mergeCell ref="B6:K6"/>
    <mergeCell ref="B8:B10"/>
    <mergeCell ref="D9:F9"/>
    <mergeCell ref="G9:I9"/>
    <mergeCell ref="D7:I7"/>
    <mergeCell ref="K8:K10"/>
    <mergeCell ref="J8:J10"/>
    <mergeCell ref="D8:I8"/>
    <mergeCell ref="C8:C10"/>
    <mergeCell ref="H57:I57"/>
    <mergeCell ref="D31:F31"/>
    <mergeCell ref="B31:C31"/>
    <mergeCell ref="J57:K57"/>
    <mergeCell ref="B33:C33"/>
    <mergeCell ref="B53:I53"/>
    <mergeCell ref="B52:I52"/>
    <mergeCell ref="B49:C49"/>
    <mergeCell ref="B41:C41"/>
    <mergeCell ref="B43:C43"/>
    <mergeCell ref="B42:C42"/>
    <mergeCell ref="B45:C45"/>
    <mergeCell ref="B61:F61"/>
    <mergeCell ref="B46:C46"/>
    <mergeCell ref="B50:C50"/>
    <mergeCell ref="B48:C48"/>
    <mergeCell ref="B47:C47"/>
    <mergeCell ref="A30:K30"/>
    <mergeCell ref="B35:C35"/>
    <mergeCell ref="G31:I31"/>
    <mergeCell ref="B32:C32"/>
    <mergeCell ref="B40:C40"/>
    <mergeCell ref="B34:C34"/>
    <mergeCell ref="K31:L31"/>
  </mergeCells>
  <phoneticPr fontId="10" type="noConversion"/>
  <pageMargins left="0.7" right="0.45" top="0.25" bottom="0.5" header="0" footer="0.15"/>
  <pageSetup scale="37" fitToHeight="0" orientation="landscape" horizontalDpi="1200" verticalDpi="1200" r:id="rId1"/>
  <headerFooter>
    <oddFooter>&amp;L2017 Six-Year Plan - Academic-Financial Plan&amp;C&amp;P of &amp;N&amp;RSCHEV - 5/23/17</oddFooter>
  </headerFooter>
  <ignoredErrors>
    <ignoredError sqref="G49 D35:D41 G34:G47 G25 G17:G21 G12 G1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zoomScale="80" zoomScaleNormal="80" workbookViewId="0"/>
  </sheetViews>
  <sheetFormatPr defaultColWidth="9.1796875" defaultRowHeight="12.5" x14ac:dyDescent="0.25"/>
  <cols>
    <col min="1" max="1" width="9.1796875" style="7"/>
    <col min="2" max="2" width="50.453125" style="7" customWidth="1"/>
    <col min="3" max="3" width="7.1796875" style="7" customWidth="1"/>
    <col min="4" max="4" width="18.453125" style="7" customWidth="1"/>
    <col min="5" max="5" width="15.453125" style="7" customWidth="1"/>
    <col min="6" max="6" width="18.453125" style="7" customWidth="1"/>
    <col min="7" max="7" width="16.453125" style="7" customWidth="1"/>
    <col min="8" max="8" width="41.81640625" style="7" customWidth="1"/>
    <col min="9" max="16384" width="9.1796875" style="7"/>
  </cols>
  <sheetData>
    <row r="1" spans="1:8" ht="20.149999999999999" customHeight="1" x14ac:dyDescent="0.25">
      <c r="A1" s="65" t="s">
        <v>190</v>
      </c>
      <c r="B1" s="65"/>
      <c r="C1" s="65"/>
      <c r="D1" s="65"/>
      <c r="E1" s="65"/>
      <c r="F1" s="65"/>
      <c r="G1" s="65"/>
    </row>
    <row r="2" spans="1:8" ht="20.149999999999999" customHeight="1" x14ac:dyDescent="0.25">
      <c r="A2" s="342" t="str">
        <f>'Institution ID'!C3</f>
        <v>Norfolk State University (213)</v>
      </c>
      <c r="B2" s="342"/>
      <c r="C2" s="342"/>
      <c r="D2" s="342"/>
      <c r="E2" s="342"/>
      <c r="F2" s="342"/>
      <c r="G2" s="342"/>
    </row>
    <row r="3" spans="1:8" s="6" customFormat="1" ht="30" customHeight="1" x14ac:dyDescent="0.25">
      <c r="A3" s="350" t="s">
        <v>191</v>
      </c>
      <c r="B3" s="350"/>
      <c r="C3" s="350"/>
      <c r="D3" s="350"/>
      <c r="E3" s="350"/>
      <c r="F3" s="350"/>
      <c r="G3" s="350"/>
      <c r="H3" s="350"/>
    </row>
    <row r="4" spans="1:8" s="6" customFormat="1" ht="60.65" customHeight="1" thickBot="1" x14ac:dyDescent="0.3">
      <c r="A4" s="351"/>
      <c r="B4" s="351"/>
      <c r="C4" s="351"/>
      <c r="D4" s="351"/>
      <c r="E4" s="351"/>
      <c r="F4" s="351"/>
      <c r="G4" s="351"/>
      <c r="H4" s="351"/>
    </row>
    <row r="5" spans="1:8" s="3" customFormat="1" ht="20.149999999999999" customHeight="1" thickBot="1" x14ac:dyDescent="0.4">
      <c r="A5" s="343" t="s">
        <v>118</v>
      </c>
      <c r="B5" s="337" t="s">
        <v>192</v>
      </c>
      <c r="C5" s="338"/>
      <c r="D5" s="338"/>
      <c r="E5" s="338"/>
      <c r="F5" s="338"/>
      <c r="G5" s="338"/>
      <c r="H5" s="339" t="s">
        <v>193</v>
      </c>
    </row>
    <row r="6" spans="1:8" s="3" customFormat="1" ht="20.149999999999999" customHeight="1" thickBot="1" x14ac:dyDescent="0.4">
      <c r="A6" s="344"/>
      <c r="B6" s="54"/>
      <c r="C6" s="246"/>
      <c r="D6" s="337" t="s">
        <v>120</v>
      </c>
      <c r="E6" s="338"/>
      <c r="F6" s="338"/>
      <c r="G6" s="338"/>
      <c r="H6" s="340"/>
    </row>
    <row r="7" spans="1:8" s="3" customFormat="1" ht="20.149999999999999" customHeight="1" thickBot="1" x14ac:dyDescent="0.4">
      <c r="A7" s="344"/>
      <c r="B7" s="339" t="s">
        <v>194</v>
      </c>
      <c r="C7" s="347" t="s">
        <v>124</v>
      </c>
      <c r="D7" s="338"/>
      <c r="E7" s="338"/>
      <c r="F7" s="338"/>
      <c r="G7" s="338"/>
      <c r="H7" s="340"/>
    </row>
    <row r="8" spans="1:8" s="3" customFormat="1" ht="20.149999999999999" customHeight="1" thickBot="1" x14ac:dyDescent="0.4">
      <c r="A8" s="344"/>
      <c r="B8" s="340"/>
      <c r="C8" s="348"/>
      <c r="D8" s="337" t="s">
        <v>127</v>
      </c>
      <c r="E8" s="338"/>
      <c r="F8" s="341" t="s">
        <v>128</v>
      </c>
      <c r="G8" s="338"/>
      <c r="H8" s="340"/>
    </row>
    <row r="9" spans="1:8" s="3" customFormat="1" ht="42" customHeight="1" thickBot="1" x14ac:dyDescent="0.4">
      <c r="A9" s="345"/>
      <c r="B9" s="346"/>
      <c r="C9" s="349"/>
      <c r="D9" s="66" t="s">
        <v>129</v>
      </c>
      <c r="E9" s="67" t="s">
        <v>195</v>
      </c>
      <c r="F9" s="68" t="s">
        <v>129</v>
      </c>
      <c r="G9" s="67" t="s">
        <v>195</v>
      </c>
      <c r="H9" s="340"/>
    </row>
    <row r="10" spans="1:8" ht="26" thickTop="1" thickBot="1" x14ac:dyDescent="0.3">
      <c r="A10" s="50">
        <v>1</v>
      </c>
      <c r="B10" s="51" t="s">
        <v>132</v>
      </c>
      <c r="C10" s="135" t="s">
        <v>133</v>
      </c>
      <c r="D10" s="48">
        <v>100000</v>
      </c>
      <c r="E10" s="48">
        <v>100000</v>
      </c>
      <c r="F10" s="48">
        <v>100000</v>
      </c>
      <c r="G10" s="48">
        <v>100000</v>
      </c>
      <c r="H10" s="225" t="s">
        <v>196</v>
      </c>
    </row>
    <row r="11" spans="1:8" ht="25.5" thickBot="1" x14ac:dyDescent="0.3">
      <c r="A11" s="50">
        <v>2</v>
      </c>
      <c r="B11" s="51" t="s">
        <v>136</v>
      </c>
      <c r="C11" s="55" t="s">
        <v>137</v>
      </c>
      <c r="D11" s="48">
        <v>300000</v>
      </c>
      <c r="E11" s="48">
        <v>300000</v>
      </c>
      <c r="F11" s="48">
        <v>300000</v>
      </c>
      <c r="G11" s="48">
        <v>300000</v>
      </c>
      <c r="H11" s="225" t="s">
        <v>196</v>
      </c>
    </row>
    <row r="12" spans="1:8" ht="26" thickTop="1" thickBot="1" x14ac:dyDescent="0.3">
      <c r="A12" s="52">
        <v>3</v>
      </c>
      <c r="B12" s="53" t="s">
        <v>139</v>
      </c>
      <c r="C12" s="56" t="s">
        <v>133</v>
      </c>
      <c r="D12" s="49">
        <v>1500000</v>
      </c>
      <c r="E12" s="49">
        <v>1500000</v>
      </c>
      <c r="F12" s="49">
        <v>1500000</v>
      </c>
      <c r="G12" s="49">
        <v>1500000</v>
      </c>
      <c r="H12" s="225" t="s">
        <v>196</v>
      </c>
    </row>
    <row r="13" spans="1:8" ht="26" thickTop="1" thickBot="1" x14ac:dyDescent="0.3">
      <c r="A13" s="52">
        <v>4</v>
      </c>
      <c r="B13" s="53" t="s">
        <v>141</v>
      </c>
      <c r="C13" s="56" t="s">
        <v>133</v>
      </c>
      <c r="D13" s="49">
        <v>2300000</v>
      </c>
      <c r="E13" s="49">
        <v>2300000</v>
      </c>
      <c r="F13" s="49">
        <v>2300000</v>
      </c>
      <c r="G13" s="49">
        <v>2300000</v>
      </c>
      <c r="H13" s="225" t="s">
        <v>196</v>
      </c>
    </row>
    <row r="14" spans="1:8" ht="26" thickTop="1" thickBot="1" x14ac:dyDescent="0.3">
      <c r="A14" s="52">
        <v>5</v>
      </c>
      <c r="B14" s="53" t="s">
        <v>143</v>
      </c>
      <c r="C14" s="56">
        <v>3</v>
      </c>
      <c r="D14" s="49">
        <v>300000</v>
      </c>
      <c r="E14" s="49">
        <v>300000</v>
      </c>
      <c r="F14" s="49">
        <v>300000</v>
      </c>
      <c r="G14" s="49">
        <v>300000</v>
      </c>
      <c r="H14" s="225" t="s">
        <v>196</v>
      </c>
    </row>
    <row r="15" spans="1:8" ht="26" thickTop="1" thickBot="1" x14ac:dyDescent="0.3">
      <c r="A15" s="52">
        <v>6</v>
      </c>
      <c r="B15" s="134" t="s">
        <v>145</v>
      </c>
      <c r="C15" s="56" t="s">
        <v>146</v>
      </c>
      <c r="D15" s="49">
        <v>300000</v>
      </c>
      <c r="E15" s="49">
        <v>300000</v>
      </c>
      <c r="F15" s="49">
        <v>300000</v>
      </c>
      <c r="G15" s="49">
        <v>300000</v>
      </c>
      <c r="H15" s="225" t="s">
        <v>196</v>
      </c>
    </row>
    <row r="16" spans="1:8" ht="26" thickTop="1" thickBot="1" x14ac:dyDescent="0.3">
      <c r="A16" s="52">
        <v>7</v>
      </c>
      <c r="B16" s="53" t="s">
        <v>148</v>
      </c>
      <c r="C16" s="56" t="s">
        <v>133</v>
      </c>
      <c r="D16" s="49">
        <v>400000</v>
      </c>
      <c r="E16" s="49">
        <v>400000</v>
      </c>
      <c r="F16" s="49">
        <v>400000</v>
      </c>
      <c r="G16" s="49">
        <v>400000</v>
      </c>
      <c r="H16" s="225" t="s">
        <v>196</v>
      </c>
    </row>
    <row r="17" spans="1:8" ht="26" thickTop="1" thickBot="1" x14ac:dyDescent="0.3">
      <c r="A17" s="52">
        <v>9</v>
      </c>
      <c r="B17" s="134" t="s">
        <v>152</v>
      </c>
      <c r="C17" s="56" t="s">
        <v>137</v>
      </c>
      <c r="D17" s="49">
        <v>0</v>
      </c>
      <c r="E17" s="49">
        <v>0</v>
      </c>
      <c r="F17" s="49">
        <v>75000</v>
      </c>
      <c r="G17" s="49">
        <v>75000</v>
      </c>
      <c r="H17" s="225" t="s">
        <v>196</v>
      </c>
    </row>
    <row r="18" spans="1:8" ht="26" thickTop="1" thickBot="1" x14ac:dyDescent="0.3">
      <c r="A18" s="52">
        <v>12</v>
      </c>
      <c r="B18" s="134" t="s">
        <v>158</v>
      </c>
      <c r="C18" s="56">
        <v>3</v>
      </c>
      <c r="D18" s="49">
        <v>108000</v>
      </c>
      <c r="E18" s="49">
        <v>108000</v>
      </c>
      <c r="F18" s="49">
        <v>108000</v>
      </c>
      <c r="G18" s="49">
        <v>108000</v>
      </c>
      <c r="H18" s="225" t="s">
        <v>196</v>
      </c>
    </row>
    <row r="19" spans="1:8" ht="26" thickTop="1" thickBot="1" x14ac:dyDescent="0.3">
      <c r="A19" s="52">
        <v>13</v>
      </c>
      <c r="B19" s="53" t="s">
        <v>175</v>
      </c>
      <c r="C19" s="56"/>
      <c r="D19" s="49">
        <f>0</f>
        <v>0</v>
      </c>
      <c r="E19" s="49">
        <f>0</f>
        <v>0</v>
      </c>
      <c r="F19" s="49">
        <v>800000</v>
      </c>
      <c r="G19" s="49">
        <v>800000</v>
      </c>
      <c r="H19" s="225" t="s">
        <v>196</v>
      </c>
    </row>
    <row r="20" spans="1:8" ht="19" thickTop="1" thickBot="1" x14ac:dyDescent="0.3">
      <c r="A20" s="52"/>
      <c r="B20" s="53"/>
      <c r="C20" s="56"/>
      <c r="D20" s="49">
        <v>0</v>
      </c>
      <c r="E20" s="49">
        <v>0</v>
      </c>
      <c r="F20" s="49">
        <v>0</v>
      </c>
      <c r="G20" s="49">
        <v>0</v>
      </c>
      <c r="H20" s="211"/>
    </row>
    <row r="21" spans="1:8" ht="19" thickTop="1" thickBot="1" x14ac:dyDescent="0.3">
      <c r="A21" s="52"/>
      <c r="B21" s="53"/>
      <c r="C21" s="56"/>
      <c r="D21" s="49">
        <v>0</v>
      </c>
      <c r="E21" s="49">
        <v>0</v>
      </c>
      <c r="F21" s="49">
        <v>0</v>
      </c>
      <c r="G21" s="49">
        <v>0</v>
      </c>
      <c r="H21" s="211"/>
    </row>
    <row r="22" spans="1:8" ht="20.149999999999999" customHeight="1" thickTop="1" thickBot="1" x14ac:dyDescent="0.3">
      <c r="A22" s="52"/>
      <c r="B22" s="53"/>
      <c r="C22" s="56"/>
      <c r="D22" s="49">
        <v>0</v>
      </c>
      <c r="E22" s="49">
        <v>0</v>
      </c>
      <c r="F22" s="49">
        <v>0</v>
      </c>
      <c r="G22" s="49">
        <v>0</v>
      </c>
      <c r="H22" s="211"/>
    </row>
    <row r="23" spans="1:8" ht="20.149999999999999" customHeight="1" thickTop="1" thickBot="1" x14ac:dyDescent="0.3">
      <c r="A23" s="52"/>
      <c r="B23" s="53"/>
      <c r="C23" s="56"/>
      <c r="D23" s="62">
        <f>0</f>
        <v>0</v>
      </c>
      <c r="E23" s="62">
        <f>0</f>
        <v>0</v>
      </c>
      <c r="F23" s="62">
        <f>0</f>
        <v>0</v>
      </c>
      <c r="G23" s="62">
        <f>0</f>
        <v>0</v>
      </c>
      <c r="H23" s="211"/>
    </row>
    <row r="24" spans="1:8" s="58" customFormat="1" ht="16" thickTop="1" x14ac:dyDescent="0.25">
      <c r="A24" s="202"/>
      <c r="B24" s="202"/>
      <c r="C24" s="59"/>
      <c r="D24" s="57">
        <f t="shared" ref="D24:G24" si="0">SUM(D10:D23)</f>
        <v>5308000</v>
      </c>
      <c r="E24" s="60">
        <f t="shared" si="0"/>
        <v>5308000</v>
      </c>
      <c r="F24" s="61">
        <f t="shared" si="0"/>
        <v>6183000</v>
      </c>
      <c r="G24" s="60">
        <f t="shared" si="0"/>
        <v>6183000</v>
      </c>
      <c r="H24" s="202"/>
    </row>
    <row r="25" spans="1:8" x14ac:dyDescent="0.25">
      <c r="B25" s="336"/>
      <c r="C25" s="336"/>
      <c r="D25" s="336"/>
      <c r="E25" s="336"/>
    </row>
    <row r="26" spans="1:8" x14ac:dyDescent="0.25">
      <c r="G26" s="223"/>
    </row>
    <row r="27" spans="1:8" x14ac:dyDescent="0.25">
      <c r="G27" s="223"/>
    </row>
    <row r="28" spans="1:8" x14ac:dyDescent="0.25">
      <c r="G28" s="223"/>
    </row>
    <row r="29" spans="1:8" x14ac:dyDescent="0.25">
      <c r="G29" s="223"/>
    </row>
    <row r="30" spans="1:8" x14ac:dyDescent="0.25">
      <c r="G30" s="223"/>
    </row>
    <row r="31" spans="1:8" x14ac:dyDescent="0.25">
      <c r="G31" s="223"/>
    </row>
    <row r="32" spans="1:8" x14ac:dyDescent="0.25">
      <c r="G32" s="223"/>
    </row>
    <row r="33" spans="7:7" x14ac:dyDescent="0.25">
      <c r="G33" s="223"/>
    </row>
    <row r="34" spans="7:7" x14ac:dyDescent="0.25">
      <c r="G34" s="223"/>
    </row>
    <row r="35" spans="7:7" x14ac:dyDescent="0.25">
      <c r="G35" s="223"/>
    </row>
    <row r="36" spans="7:7" x14ac:dyDescent="0.25">
      <c r="G36" s="223"/>
    </row>
    <row r="37" spans="7:7" x14ac:dyDescent="0.25">
      <c r="G37" s="223"/>
    </row>
    <row r="38" spans="7:7" x14ac:dyDescent="0.25">
      <c r="G38" s="223"/>
    </row>
    <row r="39" spans="7:7" x14ac:dyDescent="0.25">
      <c r="G39" s="223"/>
    </row>
    <row r="40" spans="7:7" x14ac:dyDescent="0.25">
      <c r="G40" s="223"/>
    </row>
    <row r="41" spans="7:7" x14ac:dyDescent="0.25">
      <c r="G41" s="223"/>
    </row>
    <row r="42" spans="7:7" x14ac:dyDescent="0.25">
      <c r="G42" s="223"/>
    </row>
    <row r="43" spans="7:7" x14ac:dyDescent="0.25">
      <c r="G43" s="223"/>
    </row>
    <row r="44" spans="7:7" x14ac:dyDescent="0.25">
      <c r="G44" s="223"/>
    </row>
  </sheetData>
  <mergeCells count="12">
    <mergeCell ref="B25:E25"/>
    <mergeCell ref="D8:E8"/>
    <mergeCell ref="H5:H9"/>
    <mergeCell ref="F8:G8"/>
    <mergeCell ref="A2:G2"/>
    <mergeCell ref="A5:A9"/>
    <mergeCell ref="B5:G5"/>
    <mergeCell ref="D6:G6"/>
    <mergeCell ref="B7:B9"/>
    <mergeCell ref="C7:C9"/>
    <mergeCell ref="D7:G7"/>
    <mergeCell ref="A3:H4"/>
  </mergeCells>
  <pageMargins left="0.7" right="0.45" top="0.25" bottom="0.5" header="0" footer="0.15"/>
  <pageSetup scale="37" fitToHeight="0" orientation="landscape" horizontalDpi="1200" verticalDpi="1200"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zoomScale="80" zoomScaleNormal="80" workbookViewId="0">
      <selection activeCell="J15" sqref="J15"/>
    </sheetView>
  </sheetViews>
  <sheetFormatPr defaultColWidth="9.1796875" defaultRowHeight="12.5" x14ac:dyDescent="0.25"/>
  <cols>
    <col min="1" max="1" width="31.1796875" style="12" customWidth="1"/>
    <col min="2" max="5" width="17.453125" style="12" customWidth="1"/>
    <col min="6" max="8" width="15.453125" style="12" customWidth="1"/>
    <col min="9" max="9" width="15.7265625" style="12" customWidth="1"/>
    <col min="10" max="10" width="13.08984375" style="12" customWidth="1"/>
    <col min="11" max="16384" width="9.1796875" style="12"/>
  </cols>
  <sheetData>
    <row r="1" spans="1:12" s="10" customFormat="1" ht="20.149999999999999" customHeight="1" x14ac:dyDescent="0.25">
      <c r="A1" s="64" t="s">
        <v>197</v>
      </c>
      <c r="B1" s="64"/>
      <c r="C1" s="64"/>
      <c r="D1" s="64"/>
      <c r="E1" s="64"/>
    </row>
    <row r="2" spans="1:12" s="10" customFormat="1" ht="20.149999999999999" customHeight="1" x14ac:dyDescent="0.25">
      <c r="A2" s="352" t="str">
        <f>'Institution ID'!C3</f>
        <v>Norfolk State University (213)</v>
      </c>
      <c r="B2" s="352"/>
      <c r="C2" s="352"/>
      <c r="D2" s="352"/>
      <c r="E2" s="352"/>
    </row>
    <row r="3" spans="1:12" s="9" customFormat="1" ht="70.5" customHeight="1" x14ac:dyDescent="0.25">
      <c r="A3" s="366" t="s">
        <v>198</v>
      </c>
      <c r="B3" s="367"/>
      <c r="C3" s="367"/>
      <c r="D3" s="367"/>
      <c r="E3" s="367"/>
      <c r="F3" s="367"/>
      <c r="G3" s="367"/>
      <c r="H3" s="367"/>
    </row>
    <row r="4" spans="1:12" s="9" customFormat="1" ht="41.5" customHeight="1" x14ac:dyDescent="0.25">
      <c r="A4" s="366" t="s">
        <v>199</v>
      </c>
      <c r="B4" s="367"/>
      <c r="C4" s="367"/>
      <c r="D4" s="367"/>
      <c r="E4" s="367"/>
      <c r="F4" s="367"/>
      <c r="G4" s="367"/>
      <c r="H4" s="367"/>
    </row>
    <row r="5" spans="1:12" s="13" customFormat="1" ht="38.15" customHeight="1" x14ac:dyDescent="0.25">
      <c r="A5" s="368" t="s">
        <v>200</v>
      </c>
      <c r="B5" s="369"/>
      <c r="C5" s="369"/>
      <c r="D5" s="369"/>
      <c r="E5" s="369"/>
      <c r="F5" s="369"/>
      <c r="G5" s="369"/>
      <c r="H5" s="369"/>
    </row>
    <row r="6" spans="1:12" s="13" customFormat="1" ht="20.149999999999999" customHeight="1" x14ac:dyDescent="0.4">
      <c r="A6" s="370" t="s">
        <v>201</v>
      </c>
      <c r="B6" s="371"/>
      <c r="C6" s="371"/>
      <c r="D6" s="371"/>
      <c r="E6" s="371"/>
      <c r="F6" s="371"/>
      <c r="G6" s="247"/>
      <c r="H6" s="247"/>
    </row>
    <row r="7" spans="1:12" s="13" customFormat="1" ht="15" customHeight="1" x14ac:dyDescent="0.25">
      <c r="A7" s="362" t="s">
        <v>202</v>
      </c>
      <c r="B7" s="362"/>
      <c r="C7" s="362"/>
      <c r="D7" s="362"/>
      <c r="E7" s="362"/>
      <c r="F7" s="362"/>
      <c r="G7" s="362"/>
      <c r="H7" s="362"/>
    </row>
    <row r="8" spans="1:12" s="13" customFormat="1" ht="15" customHeight="1" x14ac:dyDescent="0.25">
      <c r="A8" s="373" t="s">
        <v>203</v>
      </c>
      <c r="B8" s="372" t="s">
        <v>110</v>
      </c>
      <c r="C8" s="372" t="s">
        <v>204</v>
      </c>
      <c r="D8" s="375" t="s">
        <v>205</v>
      </c>
      <c r="E8" s="372" t="s">
        <v>206</v>
      </c>
      <c r="F8" s="372" t="s">
        <v>207</v>
      </c>
      <c r="G8" s="358" t="s">
        <v>208</v>
      </c>
      <c r="H8" s="363" t="s">
        <v>209</v>
      </c>
    </row>
    <row r="9" spans="1:12" s="13" customFormat="1" ht="16.399999999999999" customHeight="1" thickBot="1" x14ac:dyDescent="0.3">
      <c r="A9" s="373"/>
      <c r="B9" s="363"/>
      <c r="C9" s="363"/>
      <c r="D9" s="375"/>
      <c r="E9" s="363"/>
      <c r="F9" s="363"/>
      <c r="G9" s="359"/>
      <c r="H9" s="363"/>
    </row>
    <row r="10" spans="1:12" s="13" customFormat="1" ht="16.399999999999999" customHeight="1" x14ac:dyDescent="0.25">
      <c r="A10" s="373"/>
      <c r="B10" s="364"/>
      <c r="C10" s="364"/>
      <c r="D10" s="375"/>
      <c r="E10" s="364"/>
      <c r="F10" s="364"/>
      <c r="G10" s="360"/>
      <c r="H10" s="364"/>
      <c r="I10" s="353" t="s">
        <v>210</v>
      </c>
      <c r="J10" s="354"/>
    </row>
    <row r="11" spans="1:12" s="13" customFormat="1" ht="16.399999999999999" customHeight="1" thickBot="1" x14ac:dyDescent="0.3">
      <c r="A11" s="374"/>
      <c r="B11" s="365"/>
      <c r="C11" s="365"/>
      <c r="D11" s="376"/>
      <c r="E11" s="365"/>
      <c r="F11" s="365"/>
      <c r="G11" s="361"/>
      <c r="H11" s="365"/>
      <c r="I11" s="355" t="s">
        <v>211</v>
      </c>
      <c r="J11" s="356"/>
    </row>
    <row r="12" spans="1:12" s="13" customFormat="1" ht="16.399999999999999" customHeight="1" x14ac:dyDescent="0.35">
      <c r="A12" s="38" t="s">
        <v>92</v>
      </c>
      <c r="B12" s="43">
        <f>+'2-Tuit &amp; Oth NGF Rev'!B7</f>
        <v>22621375</v>
      </c>
      <c r="C12" s="39">
        <v>2175996</v>
      </c>
      <c r="D12" s="97">
        <f t="shared" ref="D12:D18" si="0">IF(C12=0,"%",C12/B12)</f>
        <v>9.619203076736052E-2</v>
      </c>
      <c r="E12" s="39">
        <v>2336626</v>
      </c>
      <c r="F12" s="39">
        <v>784210</v>
      </c>
      <c r="G12" s="103">
        <v>1390206</v>
      </c>
      <c r="H12" s="105">
        <f>B12+F12+G12</f>
        <v>24795791</v>
      </c>
      <c r="I12" s="98">
        <f>(C12+C14+C16)-(E12+E14+E16)</f>
        <v>162624</v>
      </c>
      <c r="J12" s="99" t="str">
        <f>IF(I12&gt;0,"Compliant with balances",IF(I12&lt;0,"WARNING: IS subsidizing OS","Compliant"))</f>
        <v>Compliant with balances</v>
      </c>
    </row>
    <row r="13" spans="1:12" s="13" customFormat="1" ht="15" customHeight="1" x14ac:dyDescent="0.35">
      <c r="A13" s="40" t="s">
        <v>93</v>
      </c>
      <c r="B13" s="44">
        <f>+'2-Tuit &amp; Oth NGF Rev'!B8</f>
        <v>19734619</v>
      </c>
      <c r="C13" s="39">
        <v>2338025</v>
      </c>
      <c r="D13" s="97">
        <f t="shared" si="0"/>
        <v>0.11847327784742133</v>
      </c>
      <c r="E13" s="39">
        <v>2463427</v>
      </c>
      <c r="F13" s="39">
        <v>1470236</v>
      </c>
      <c r="G13" s="103">
        <v>233397</v>
      </c>
      <c r="H13" s="106">
        <f t="shared" ref="H13:H17" si="1">B13+F13+G13</f>
        <v>21438252</v>
      </c>
    </row>
    <row r="14" spans="1:12" s="13" customFormat="1" ht="15" customHeight="1" x14ac:dyDescent="0.35">
      <c r="A14" s="40" t="s">
        <v>94</v>
      </c>
      <c r="B14" s="44">
        <f>+'2-Tuit &amp; Oth NGF Rev'!B9</f>
        <v>3194342</v>
      </c>
      <c r="C14" s="39">
        <v>356004</v>
      </c>
      <c r="D14" s="97">
        <f t="shared" si="0"/>
        <v>0.11144830453345321</v>
      </c>
      <c r="E14" s="39">
        <v>32750</v>
      </c>
      <c r="F14" s="39">
        <v>75595</v>
      </c>
      <c r="G14" s="103">
        <v>89806</v>
      </c>
      <c r="H14" s="106">
        <f t="shared" si="1"/>
        <v>3359743</v>
      </c>
    </row>
    <row r="15" spans="1:12" s="13" customFormat="1" ht="15" customHeight="1" x14ac:dyDescent="0.35">
      <c r="A15" s="40" t="s">
        <v>95</v>
      </c>
      <c r="B15" s="44">
        <f>+'2-Tuit &amp; Oth NGF Rev'!B10</f>
        <v>1836850</v>
      </c>
      <c r="C15" s="39">
        <v>262842</v>
      </c>
      <c r="D15" s="97">
        <f t="shared" si="0"/>
        <v>0.14309388355064376</v>
      </c>
      <c r="E15" s="39">
        <v>54905</v>
      </c>
      <c r="F15" s="39">
        <v>109405</v>
      </c>
      <c r="G15" s="103">
        <v>0</v>
      </c>
      <c r="H15" s="106">
        <f t="shared" si="1"/>
        <v>1946255</v>
      </c>
      <c r="I15" s="102"/>
      <c r="J15" s="102"/>
      <c r="K15" s="102"/>
      <c r="L15" s="251"/>
    </row>
    <row r="16" spans="1:12" s="13" customFormat="1" ht="15" customHeight="1" x14ac:dyDescent="0.35">
      <c r="A16" s="40" t="s">
        <v>212</v>
      </c>
      <c r="B16" s="44">
        <f>+SUM('2-Tuit &amp; Oth NGF Rev'!B11+'2-Tuit &amp; Oth NGF Rev'!B13+'2-Tuit &amp; Oth NGF Rev'!B15+'2-Tuit &amp; Oth NGF Rev'!B17+'2-Tuit &amp; Oth NGF Rev'!B19)</f>
        <v>0</v>
      </c>
      <c r="C16" s="39">
        <v>0</v>
      </c>
      <c r="D16" s="97" t="str">
        <f t="shared" si="0"/>
        <v>%</v>
      </c>
      <c r="E16" s="39">
        <v>0</v>
      </c>
      <c r="F16" s="39">
        <v>0</v>
      </c>
      <c r="G16" s="103">
        <v>0</v>
      </c>
      <c r="H16" s="106">
        <f t="shared" si="1"/>
        <v>0</v>
      </c>
      <c r="I16" s="102"/>
      <c r="J16" s="102"/>
      <c r="K16" s="102"/>
    </row>
    <row r="17" spans="1:10" s="13" customFormat="1" ht="15" customHeight="1" thickBot="1" x14ac:dyDescent="0.4">
      <c r="A17" s="41" t="s">
        <v>213</v>
      </c>
      <c r="B17" s="44">
        <f>+SUM('2-Tuit &amp; Oth NGF Rev'!B12+'2-Tuit &amp; Oth NGF Rev'!B14+'2-Tuit &amp; Oth NGF Rev'!B16+'2-Tuit &amp; Oth NGF Rev'!B18+'2-Tuit &amp; Oth NGF Rev'!B20)</f>
        <v>0</v>
      </c>
      <c r="C17" s="39">
        <f>0</f>
        <v>0</v>
      </c>
      <c r="D17" s="100" t="str">
        <f t="shared" si="0"/>
        <v>%</v>
      </c>
      <c r="E17" s="39">
        <v>0</v>
      </c>
      <c r="F17" s="39">
        <v>0</v>
      </c>
      <c r="G17" s="103">
        <v>0</v>
      </c>
      <c r="H17" s="107">
        <f t="shared" si="1"/>
        <v>0</v>
      </c>
      <c r="I17" s="102"/>
      <c r="J17" s="216"/>
    </row>
    <row r="18" spans="1:10" s="13" customFormat="1" ht="15" customHeight="1" thickBot="1" x14ac:dyDescent="0.4">
      <c r="A18" s="42" t="s">
        <v>214</v>
      </c>
      <c r="B18" s="45">
        <f>SUM(B12:B17)</f>
        <v>47387186</v>
      </c>
      <c r="C18" s="45">
        <f t="shared" ref="C18:G18" si="2">SUM(C12:C17)</f>
        <v>5132867</v>
      </c>
      <c r="D18" s="101">
        <f t="shared" si="0"/>
        <v>0.10831761565246774</v>
      </c>
      <c r="E18" s="45">
        <f t="shared" si="2"/>
        <v>4887708</v>
      </c>
      <c r="F18" s="45">
        <f t="shared" si="2"/>
        <v>2439446</v>
      </c>
      <c r="G18" s="45">
        <f t="shared" si="2"/>
        <v>1713409</v>
      </c>
      <c r="H18" s="104">
        <f t="shared" ref="H18" si="3">SUM(H12:H17)</f>
        <v>51540041</v>
      </c>
      <c r="I18" s="102"/>
      <c r="J18" s="102"/>
    </row>
    <row r="19" spans="1:10" s="13" customFormat="1" ht="15" customHeight="1" x14ac:dyDescent="0.25">
      <c r="A19" s="357"/>
      <c r="B19" s="357"/>
      <c r="C19" s="357"/>
      <c r="D19" s="357"/>
      <c r="E19" s="357"/>
      <c r="J19" s="102"/>
    </row>
    <row r="20" spans="1:10" s="13" customFormat="1" ht="15" customHeight="1" x14ac:dyDescent="0.25">
      <c r="A20" s="362" t="s">
        <v>215</v>
      </c>
      <c r="B20" s="362"/>
      <c r="C20" s="362"/>
      <c r="D20" s="362"/>
      <c r="E20" s="362"/>
      <c r="F20" s="362"/>
      <c r="G20" s="362"/>
      <c r="H20" s="362"/>
      <c r="I20" s="102"/>
      <c r="J20" s="102"/>
    </row>
    <row r="21" spans="1:10" ht="15" customHeight="1" x14ac:dyDescent="0.25">
      <c r="A21" s="373" t="s">
        <v>203</v>
      </c>
      <c r="B21" s="372" t="s">
        <v>110</v>
      </c>
      <c r="C21" s="372" t="s">
        <v>204</v>
      </c>
      <c r="D21" s="375" t="s">
        <v>205</v>
      </c>
      <c r="E21" s="372" t="s">
        <v>206</v>
      </c>
      <c r="F21" s="372" t="s">
        <v>207</v>
      </c>
      <c r="G21" s="372" t="s">
        <v>208</v>
      </c>
      <c r="H21" s="363" t="s">
        <v>209</v>
      </c>
    </row>
    <row r="22" spans="1:10" s="13" customFormat="1" ht="15" customHeight="1" thickBot="1" x14ac:dyDescent="0.3">
      <c r="A22" s="373"/>
      <c r="B22" s="363"/>
      <c r="C22" s="363"/>
      <c r="D22" s="375"/>
      <c r="E22" s="363"/>
      <c r="F22" s="363"/>
      <c r="G22" s="363"/>
      <c r="H22" s="363"/>
    </row>
    <row r="23" spans="1:10" s="13" customFormat="1" ht="16.399999999999999" customHeight="1" x14ac:dyDescent="0.25">
      <c r="A23" s="373"/>
      <c r="B23" s="364"/>
      <c r="C23" s="364"/>
      <c r="D23" s="375"/>
      <c r="E23" s="364"/>
      <c r="F23" s="364"/>
      <c r="G23" s="364"/>
      <c r="H23" s="364"/>
      <c r="I23" s="377" t="s">
        <v>210</v>
      </c>
      <c r="J23" s="354"/>
    </row>
    <row r="24" spans="1:10" s="13" customFormat="1" ht="16.399999999999999" customHeight="1" thickBot="1" x14ac:dyDescent="0.3">
      <c r="A24" s="374"/>
      <c r="B24" s="365"/>
      <c r="C24" s="365"/>
      <c r="D24" s="376"/>
      <c r="E24" s="365"/>
      <c r="F24" s="365"/>
      <c r="G24" s="365"/>
      <c r="H24" s="365"/>
      <c r="I24" s="378" t="s">
        <v>211</v>
      </c>
      <c r="J24" s="356"/>
    </row>
    <row r="25" spans="1:10" s="13" customFormat="1" ht="16.399999999999999" customHeight="1" x14ac:dyDescent="0.35">
      <c r="A25" s="38" t="s">
        <v>92</v>
      </c>
      <c r="B25" s="43">
        <f>+'2-Tuit &amp; Oth NGF Rev'!C7</f>
        <v>20178347</v>
      </c>
      <c r="C25" s="39">
        <v>2042219</v>
      </c>
      <c r="D25" s="97">
        <f t="shared" ref="D25:D31" si="4">IF(C25=0,"%",C25/B25)</f>
        <v>0.10120843892713313</v>
      </c>
      <c r="E25" s="39">
        <v>2042219</v>
      </c>
      <c r="F25" s="39">
        <f>784210+10554</f>
        <v>794764</v>
      </c>
      <c r="G25" s="39">
        <f>1390206-13409</f>
        <v>1376797</v>
      </c>
      <c r="H25" s="105">
        <f>B25+F25+G25</f>
        <v>22349908</v>
      </c>
      <c r="I25" s="98">
        <f>(C25+C27+C29)-(E25+E27+E29)</f>
        <v>0</v>
      </c>
      <c r="J25" s="99" t="str">
        <f>IF(I25&gt;0,"WARNING: IS subsidizing OS","Compliant")</f>
        <v>Compliant</v>
      </c>
    </row>
    <row r="26" spans="1:10" s="13" customFormat="1" ht="16.399999999999999" customHeight="1" x14ac:dyDescent="0.35">
      <c r="A26" s="40" t="s">
        <v>93</v>
      </c>
      <c r="B26" s="44">
        <f>+'2-Tuit &amp; Oth NGF Rev'!C8</f>
        <v>20264533</v>
      </c>
      <c r="C26" s="39">
        <v>2522494</v>
      </c>
      <c r="D26" s="97">
        <f t="shared" si="4"/>
        <v>0.12447826949676068</v>
      </c>
      <c r="E26" s="39">
        <v>2522494</v>
      </c>
      <c r="F26" s="39">
        <v>1470236</v>
      </c>
      <c r="G26" s="39">
        <v>233397</v>
      </c>
      <c r="H26" s="106">
        <f t="shared" ref="H26:H30" si="5">B26+F26+G26</f>
        <v>21968166</v>
      </c>
    </row>
    <row r="27" spans="1:10" s="13" customFormat="1" ht="15" customHeight="1" x14ac:dyDescent="0.35">
      <c r="A27" s="40" t="s">
        <v>94</v>
      </c>
      <c r="B27" s="44">
        <f>+'2-Tuit &amp; Oth NGF Rev'!C9</f>
        <v>2813313</v>
      </c>
      <c r="C27" s="39">
        <v>314731</v>
      </c>
      <c r="D27" s="97">
        <f t="shared" si="4"/>
        <v>0.11187201708448367</v>
      </c>
      <c r="E27" s="39">
        <v>314731</v>
      </c>
      <c r="F27" s="39">
        <v>75595</v>
      </c>
      <c r="G27" s="39">
        <v>89806</v>
      </c>
      <c r="H27" s="106">
        <f t="shared" si="5"/>
        <v>2978714</v>
      </c>
    </row>
    <row r="28" spans="1:10" s="13" customFormat="1" ht="15" customHeight="1" x14ac:dyDescent="0.35">
      <c r="A28" s="40" t="s">
        <v>95</v>
      </c>
      <c r="B28" s="44">
        <f>+'2-Tuit &amp; Oth NGF Rev'!C10</f>
        <v>1879061</v>
      </c>
      <c r="C28" s="39">
        <v>253423</v>
      </c>
      <c r="D28" s="97">
        <f t="shared" si="4"/>
        <v>0.13486682976231212</v>
      </c>
      <c r="E28" s="39">
        <v>253423</v>
      </c>
      <c r="F28" s="39">
        <v>109405</v>
      </c>
      <c r="G28" s="39">
        <v>0</v>
      </c>
      <c r="H28" s="106">
        <f t="shared" si="5"/>
        <v>1988466</v>
      </c>
    </row>
    <row r="29" spans="1:10" s="13" customFormat="1" ht="15" customHeight="1" x14ac:dyDescent="0.35">
      <c r="A29" s="40" t="s">
        <v>212</v>
      </c>
      <c r="B29" s="44">
        <f>+SUM('2-Tuit &amp; Oth NGF Rev'!C11+'2-Tuit &amp; Oth NGF Rev'!C13+'2-Tuit &amp; Oth NGF Rev'!C15+'2-Tuit &amp; Oth NGF Rev'!C17+'2-Tuit &amp; Oth NGF Rev'!C19)</f>
        <v>0</v>
      </c>
      <c r="C29" s="39">
        <f>0</f>
        <v>0</v>
      </c>
      <c r="D29" s="97" t="str">
        <f t="shared" si="4"/>
        <v>%</v>
      </c>
      <c r="E29" s="39">
        <f>0</f>
        <v>0</v>
      </c>
      <c r="F29" s="39">
        <v>0</v>
      </c>
      <c r="G29" s="39">
        <v>0</v>
      </c>
      <c r="H29" s="106">
        <f t="shared" si="5"/>
        <v>0</v>
      </c>
    </row>
    <row r="30" spans="1:10" s="13" customFormat="1" ht="15" customHeight="1" thickBot="1" x14ac:dyDescent="0.4">
      <c r="A30" s="41" t="s">
        <v>213</v>
      </c>
      <c r="B30" s="44">
        <f>+SUM('2-Tuit &amp; Oth NGF Rev'!C12+'2-Tuit &amp; Oth NGF Rev'!C14+'2-Tuit &amp; Oth NGF Rev'!C16+'2-Tuit &amp; Oth NGF Rev'!C18+'2-Tuit &amp; Oth NGF Rev'!C20)</f>
        <v>0</v>
      </c>
      <c r="C30" s="39">
        <f>0</f>
        <v>0</v>
      </c>
      <c r="D30" s="100" t="str">
        <f t="shared" si="4"/>
        <v>%</v>
      </c>
      <c r="E30" s="39">
        <f>0</f>
        <v>0</v>
      </c>
      <c r="F30" s="39">
        <v>0</v>
      </c>
      <c r="G30" s="39">
        <v>0</v>
      </c>
      <c r="H30" s="107">
        <f t="shared" si="5"/>
        <v>0</v>
      </c>
    </row>
    <row r="31" spans="1:10" s="13" customFormat="1" ht="15" customHeight="1" thickBot="1" x14ac:dyDescent="0.4">
      <c r="A31" s="42" t="s">
        <v>214</v>
      </c>
      <c r="B31" s="47">
        <f>SUM(B25:B30)</f>
        <v>45135254</v>
      </c>
      <c r="C31" s="47">
        <f t="shared" ref="C31:H31" si="6">SUM(C25:C30)</f>
        <v>5132867</v>
      </c>
      <c r="D31" s="101">
        <f t="shared" si="4"/>
        <v>0.11372190350363377</v>
      </c>
      <c r="E31" s="47">
        <f t="shared" si="6"/>
        <v>5132867</v>
      </c>
      <c r="F31" s="45">
        <f t="shared" si="6"/>
        <v>2450000</v>
      </c>
      <c r="G31" s="45">
        <f t="shared" si="6"/>
        <v>1700000</v>
      </c>
      <c r="H31" s="104">
        <f t="shared" si="6"/>
        <v>49285254</v>
      </c>
    </row>
    <row r="32" spans="1:10" s="13" customFormat="1" ht="15" customHeight="1" x14ac:dyDescent="0.35">
      <c r="A32" s="379"/>
      <c r="B32" s="379"/>
      <c r="C32" s="379"/>
      <c r="D32" s="379"/>
      <c r="E32" s="379"/>
    </row>
    <row r="33" spans="1:10" s="13" customFormat="1" ht="15" customHeight="1" x14ac:dyDescent="0.25">
      <c r="A33" s="362" t="s">
        <v>216</v>
      </c>
      <c r="B33" s="362"/>
      <c r="C33" s="362"/>
      <c r="D33" s="362"/>
      <c r="E33" s="362"/>
      <c r="F33" s="362"/>
      <c r="G33" s="362"/>
      <c r="H33" s="362"/>
    </row>
    <row r="34" spans="1:10" ht="15" customHeight="1" x14ac:dyDescent="0.25">
      <c r="A34" s="373" t="s">
        <v>203</v>
      </c>
      <c r="B34" s="372" t="s">
        <v>110</v>
      </c>
      <c r="C34" s="372" t="s">
        <v>204</v>
      </c>
      <c r="D34" s="375" t="s">
        <v>205</v>
      </c>
      <c r="E34" s="372" t="s">
        <v>206</v>
      </c>
      <c r="F34" s="372" t="s">
        <v>207</v>
      </c>
      <c r="G34" s="372" t="s">
        <v>208</v>
      </c>
      <c r="H34" s="363" t="s">
        <v>209</v>
      </c>
    </row>
    <row r="35" spans="1:10" ht="12.65" customHeight="1" thickBot="1" x14ac:dyDescent="0.3">
      <c r="A35" s="373"/>
      <c r="B35" s="363"/>
      <c r="C35" s="363"/>
      <c r="D35" s="375"/>
      <c r="E35" s="363"/>
      <c r="F35" s="363"/>
      <c r="G35" s="363"/>
      <c r="H35" s="363"/>
      <c r="I35" s="13"/>
    </row>
    <row r="36" spans="1:10" s="13" customFormat="1" ht="15" customHeight="1" x14ac:dyDescent="0.25">
      <c r="A36" s="373"/>
      <c r="B36" s="364"/>
      <c r="C36" s="364"/>
      <c r="D36" s="375"/>
      <c r="E36" s="364"/>
      <c r="F36" s="364"/>
      <c r="G36" s="364"/>
      <c r="H36" s="364"/>
      <c r="I36" s="377" t="s">
        <v>210</v>
      </c>
      <c r="J36" s="354"/>
    </row>
    <row r="37" spans="1:10" s="13" customFormat="1" ht="16.399999999999999" customHeight="1" thickBot="1" x14ac:dyDescent="0.3">
      <c r="A37" s="374"/>
      <c r="B37" s="365"/>
      <c r="C37" s="365"/>
      <c r="D37" s="376"/>
      <c r="E37" s="365"/>
      <c r="F37" s="365"/>
      <c r="G37" s="365"/>
      <c r="H37" s="365"/>
      <c r="I37" s="378" t="s">
        <v>211</v>
      </c>
      <c r="J37" s="356"/>
    </row>
    <row r="38" spans="1:10" s="13" customFormat="1" ht="16.399999999999999" customHeight="1" x14ac:dyDescent="0.35">
      <c r="A38" s="38" t="s">
        <v>92</v>
      </c>
      <c r="B38" s="43">
        <f>+'2-Tuit &amp; Oth NGF Rev'!D7</f>
        <v>21502244</v>
      </c>
      <c r="C38" s="39">
        <v>2035816</v>
      </c>
      <c r="D38" s="97">
        <f t="shared" ref="D38:D44" si="7">IF(C38=0,"%",C38/B38)</f>
        <v>9.467923440920864E-2</v>
      </c>
      <c r="E38" s="39">
        <v>2035816</v>
      </c>
      <c r="F38" s="39">
        <v>794764</v>
      </c>
      <c r="G38" s="39">
        <v>1376797</v>
      </c>
      <c r="H38" s="105">
        <f>B38+F38+G38</f>
        <v>23673805</v>
      </c>
      <c r="I38" s="98">
        <f>(C38+C40+C42)-(E38+E40+E42)</f>
        <v>0</v>
      </c>
      <c r="J38" s="99" t="str">
        <f>IF(I38&gt;0,"WARNING: IS subsidizing OS","Compliant")</f>
        <v>Compliant</v>
      </c>
    </row>
    <row r="39" spans="1:10" s="13" customFormat="1" ht="16.399999999999999" customHeight="1" x14ac:dyDescent="0.35">
      <c r="A39" s="40" t="s">
        <v>93</v>
      </c>
      <c r="B39" s="46">
        <f>+'2-Tuit &amp; Oth NGF Rev'!D8</f>
        <v>21194741</v>
      </c>
      <c r="C39" s="39">
        <v>2507509</v>
      </c>
      <c r="D39" s="97">
        <f t="shared" si="7"/>
        <v>0.11830807463040006</v>
      </c>
      <c r="E39" s="39">
        <v>2507509</v>
      </c>
      <c r="F39" s="39">
        <v>1470236</v>
      </c>
      <c r="G39" s="39">
        <v>233397</v>
      </c>
      <c r="H39" s="106">
        <f t="shared" ref="H39:H43" si="8">B39+F39+G39</f>
        <v>22898374</v>
      </c>
    </row>
    <row r="40" spans="1:10" s="13" customFormat="1" ht="16.399999999999999" customHeight="1" x14ac:dyDescent="0.35">
      <c r="A40" s="40" t="s">
        <v>94</v>
      </c>
      <c r="B40" s="46">
        <f>+'2-Tuit &amp; Oth NGF Rev'!D9</f>
        <v>2935624</v>
      </c>
      <c r="C40" s="39">
        <v>330060</v>
      </c>
      <c r="D40" s="97">
        <f t="shared" si="7"/>
        <v>0.11243265486315686</v>
      </c>
      <c r="E40" s="39">
        <v>330060</v>
      </c>
      <c r="F40" s="39">
        <v>75595</v>
      </c>
      <c r="G40" s="39">
        <v>89806</v>
      </c>
      <c r="H40" s="106">
        <f t="shared" si="8"/>
        <v>3101025</v>
      </c>
    </row>
    <row r="41" spans="1:10" s="13" customFormat="1" ht="15" customHeight="1" x14ac:dyDescent="0.35">
      <c r="A41" s="40" t="s">
        <v>95</v>
      </c>
      <c r="B41" s="46">
        <f>+'2-Tuit &amp; Oth NGF Rev'!D10</f>
        <v>1952241</v>
      </c>
      <c r="C41" s="39">
        <v>259482</v>
      </c>
      <c r="D41" s="97">
        <f t="shared" si="7"/>
        <v>0.1329149423662345</v>
      </c>
      <c r="E41" s="39">
        <v>259482</v>
      </c>
      <c r="F41" s="39">
        <v>109405</v>
      </c>
      <c r="G41" s="39">
        <v>0</v>
      </c>
      <c r="H41" s="106">
        <f t="shared" si="8"/>
        <v>2061646</v>
      </c>
    </row>
    <row r="42" spans="1:10" s="13" customFormat="1" ht="15" customHeight="1" x14ac:dyDescent="0.35">
      <c r="A42" s="40" t="s">
        <v>212</v>
      </c>
      <c r="B42" s="44">
        <f>+SUM('2-Tuit &amp; Oth NGF Rev'!D11+'2-Tuit &amp; Oth NGF Rev'!D13+'2-Tuit &amp; Oth NGF Rev'!D15+'2-Tuit &amp; Oth NGF Rev'!D17+'2-Tuit &amp; Oth NGF Rev'!D19)</f>
        <v>0</v>
      </c>
      <c r="C42" s="39">
        <f>0</f>
        <v>0</v>
      </c>
      <c r="D42" s="97" t="str">
        <f t="shared" si="7"/>
        <v>%</v>
      </c>
      <c r="E42" s="39">
        <f>0</f>
        <v>0</v>
      </c>
      <c r="F42" s="39">
        <v>0</v>
      </c>
      <c r="G42" s="39">
        <v>0</v>
      </c>
      <c r="H42" s="106">
        <f t="shared" si="8"/>
        <v>0</v>
      </c>
    </row>
    <row r="43" spans="1:10" s="13" customFormat="1" ht="15" customHeight="1" thickBot="1" x14ac:dyDescent="0.4">
      <c r="A43" s="41" t="s">
        <v>213</v>
      </c>
      <c r="B43" s="44">
        <f>+SUM('2-Tuit &amp; Oth NGF Rev'!D12+'2-Tuit &amp; Oth NGF Rev'!D14+'2-Tuit &amp; Oth NGF Rev'!D16+'2-Tuit &amp; Oth NGF Rev'!D18+'2-Tuit &amp; Oth NGF Rev'!D20)</f>
        <v>0</v>
      </c>
      <c r="C43" s="39">
        <f>0</f>
        <v>0</v>
      </c>
      <c r="D43" s="97" t="str">
        <f t="shared" si="7"/>
        <v>%</v>
      </c>
      <c r="E43" s="39">
        <f>0</f>
        <v>0</v>
      </c>
      <c r="F43" s="39">
        <v>0</v>
      </c>
      <c r="G43" s="39">
        <v>0</v>
      </c>
      <c r="H43" s="107">
        <f t="shared" si="8"/>
        <v>0</v>
      </c>
    </row>
    <row r="44" spans="1:10" s="13" customFormat="1" ht="15" customHeight="1" thickBot="1" x14ac:dyDescent="0.4">
      <c r="A44" s="42" t="s">
        <v>214</v>
      </c>
      <c r="B44" s="47">
        <f>SUM(B38:B43)</f>
        <v>47584850</v>
      </c>
      <c r="C44" s="47">
        <f t="shared" ref="C44:H44" si="9">SUM(C38:C43)</f>
        <v>5132867</v>
      </c>
      <c r="D44" s="101">
        <f t="shared" si="7"/>
        <v>0.107867672168768</v>
      </c>
      <c r="E44" s="47">
        <f t="shared" si="9"/>
        <v>5132867</v>
      </c>
      <c r="F44" s="45">
        <f t="shared" si="9"/>
        <v>2450000</v>
      </c>
      <c r="G44" s="45">
        <f t="shared" si="9"/>
        <v>1700000</v>
      </c>
      <c r="H44" s="104">
        <f t="shared" si="9"/>
        <v>51734850</v>
      </c>
    </row>
    <row r="45" spans="1:10" s="13" customFormat="1" ht="15" customHeight="1" x14ac:dyDescent="0.25">
      <c r="A45" s="380"/>
      <c r="B45" s="380"/>
      <c r="C45" s="380"/>
      <c r="D45" s="380"/>
      <c r="E45" s="380"/>
    </row>
    <row r="46" spans="1:10" s="13" customFormat="1" ht="15" customHeight="1" x14ac:dyDescent="0.25">
      <c r="A46" s="362" t="s">
        <v>217</v>
      </c>
      <c r="B46" s="362"/>
      <c r="C46" s="362"/>
      <c r="D46" s="362"/>
      <c r="E46" s="362"/>
      <c r="F46" s="362"/>
      <c r="G46" s="362"/>
      <c r="H46" s="362"/>
    </row>
    <row r="47" spans="1:10" ht="15" customHeight="1" x14ac:dyDescent="0.25">
      <c r="A47" s="373" t="s">
        <v>203</v>
      </c>
      <c r="B47" s="372" t="s">
        <v>110</v>
      </c>
      <c r="C47" s="372" t="s">
        <v>204</v>
      </c>
      <c r="D47" s="375" t="s">
        <v>205</v>
      </c>
      <c r="E47" s="372" t="s">
        <v>206</v>
      </c>
      <c r="F47" s="372" t="s">
        <v>207</v>
      </c>
      <c r="G47" s="372" t="s">
        <v>208</v>
      </c>
      <c r="H47" s="363" t="s">
        <v>209</v>
      </c>
    </row>
    <row r="48" spans="1:10" ht="15" customHeight="1" thickBot="1" x14ac:dyDescent="0.3">
      <c r="A48" s="373"/>
      <c r="B48" s="363"/>
      <c r="C48" s="363"/>
      <c r="D48" s="375"/>
      <c r="E48" s="363"/>
      <c r="F48" s="363"/>
      <c r="G48" s="363"/>
      <c r="H48" s="363"/>
      <c r="I48" s="13"/>
    </row>
    <row r="49" spans="1:10" ht="15" customHeight="1" x14ac:dyDescent="0.25">
      <c r="A49" s="373"/>
      <c r="B49" s="364"/>
      <c r="C49" s="364"/>
      <c r="D49" s="375"/>
      <c r="E49" s="364"/>
      <c r="F49" s="364"/>
      <c r="G49" s="364"/>
      <c r="H49" s="364"/>
      <c r="I49" s="377" t="s">
        <v>210</v>
      </c>
      <c r="J49" s="354"/>
    </row>
    <row r="50" spans="1:10" ht="15" customHeight="1" thickBot="1" x14ac:dyDescent="0.3">
      <c r="A50" s="374"/>
      <c r="B50" s="365"/>
      <c r="C50" s="365"/>
      <c r="D50" s="376"/>
      <c r="E50" s="365"/>
      <c r="F50" s="365"/>
      <c r="G50" s="365"/>
      <c r="H50" s="365"/>
      <c r="I50" s="378" t="s">
        <v>211</v>
      </c>
      <c r="J50" s="356"/>
    </row>
    <row r="51" spans="1:10" ht="15.5" x14ac:dyDescent="0.35">
      <c r="A51" s="38" t="s">
        <v>92</v>
      </c>
      <c r="B51" s="43">
        <f>+'2-Tuit &amp; Oth NGF Rev'!E7</f>
        <v>23106674</v>
      </c>
      <c r="C51" s="39">
        <v>2036769</v>
      </c>
      <c r="D51" s="97">
        <f t="shared" ref="D51:D57" si="10">IF(C51=0,"%",C51/B51)</f>
        <v>8.8146351136472526E-2</v>
      </c>
      <c r="E51" s="39">
        <v>2036769</v>
      </c>
      <c r="F51" s="39">
        <v>794764</v>
      </c>
      <c r="G51" s="39">
        <v>1376797</v>
      </c>
      <c r="H51" s="105">
        <f>B51+F51+G51</f>
        <v>25278235</v>
      </c>
      <c r="I51" s="98">
        <f>(C51+C53+C55)-(E51+E53+E55)</f>
        <v>0</v>
      </c>
      <c r="J51" s="99" t="str">
        <f>IF(I51&gt;0,"WARNING: IS subsidizing OS","Compliant")</f>
        <v>Compliant</v>
      </c>
    </row>
    <row r="52" spans="1:10" ht="15.5" x14ac:dyDescent="0.35">
      <c r="A52" s="40" t="s">
        <v>93</v>
      </c>
      <c r="B52" s="46">
        <f>+'2-Tuit &amp; Oth NGF Rev'!E8</f>
        <v>22356439</v>
      </c>
      <c r="C52" s="39">
        <v>2815208</v>
      </c>
      <c r="D52" s="97">
        <f t="shared" si="10"/>
        <v>0.12592381103269623</v>
      </c>
      <c r="E52" s="39">
        <v>2815208</v>
      </c>
      <c r="F52" s="39">
        <v>1470236</v>
      </c>
      <c r="G52" s="39">
        <v>233397</v>
      </c>
      <c r="H52" s="106">
        <f t="shared" ref="H52:H56" si="11">B52+F52+G52</f>
        <v>24060072</v>
      </c>
    </row>
    <row r="53" spans="1:10" ht="15.5" x14ac:dyDescent="0.35">
      <c r="A53" s="40" t="s">
        <v>94</v>
      </c>
      <c r="B53" s="46">
        <f>+'2-Tuit &amp; Oth NGF Rev'!E9</f>
        <v>3110031</v>
      </c>
      <c r="C53" s="39">
        <v>319299</v>
      </c>
      <c r="D53" s="97">
        <f t="shared" si="10"/>
        <v>0.10266746537253166</v>
      </c>
      <c r="E53" s="39">
        <v>319299</v>
      </c>
      <c r="F53" s="39">
        <v>75595</v>
      </c>
      <c r="G53" s="39">
        <v>89806</v>
      </c>
      <c r="H53" s="106">
        <f t="shared" si="11"/>
        <v>3275432</v>
      </c>
    </row>
    <row r="54" spans="1:10" ht="15.5" x14ac:dyDescent="0.35">
      <c r="A54" s="40" t="s">
        <v>95</v>
      </c>
      <c r="B54" s="46">
        <f>+'2-Tuit &amp; Oth NGF Rev'!E10</f>
        <v>2038466</v>
      </c>
      <c r="C54" s="39">
        <v>254947</v>
      </c>
      <c r="D54" s="97">
        <f t="shared" si="10"/>
        <v>0.12506806588876146</v>
      </c>
      <c r="E54" s="39">
        <v>254947</v>
      </c>
      <c r="F54" s="39">
        <v>109405</v>
      </c>
      <c r="G54" s="39">
        <v>0</v>
      </c>
      <c r="H54" s="106">
        <f t="shared" si="11"/>
        <v>2147871</v>
      </c>
    </row>
    <row r="55" spans="1:10" ht="15.5" x14ac:dyDescent="0.35">
      <c r="A55" s="40" t="s">
        <v>212</v>
      </c>
      <c r="B55" s="44">
        <f>+SUM('2-Tuit &amp; Oth NGF Rev'!E11+'2-Tuit &amp; Oth NGF Rev'!E13+'2-Tuit &amp; Oth NGF Rev'!E15+'2-Tuit &amp; Oth NGF Rev'!E17+'2-Tuit &amp; Oth NGF Rev'!E19)</f>
        <v>0</v>
      </c>
      <c r="C55" s="39">
        <f>0</f>
        <v>0</v>
      </c>
      <c r="D55" s="97" t="str">
        <f t="shared" si="10"/>
        <v>%</v>
      </c>
      <c r="E55" s="39">
        <f>0</f>
        <v>0</v>
      </c>
      <c r="F55" s="39">
        <v>0</v>
      </c>
      <c r="G55" s="39">
        <v>0</v>
      </c>
      <c r="H55" s="106">
        <f t="shared" si="11"/>
        <v>0</v>
      </c>
    </row>
    <row r="56" spans="1:10" ht="16" thickBot="1" x14ac:dyDescent="0.4">
      <c r="A56" s="41" t="s">
        <v>213</v>
      </c>
      <c r="B56" s="44">
        <f>+SUM('2-Tuit &amp; Oth NGF Rev'!E12+'2-Tuit &amp; Oth NGF Rev'!E14+'2-Tuit &amp; Oth NGF Rev'!E16+'2-Tuit &amp; Oth NGF Rev'!E18+'2-Tuit &amp; Oth NGF Rev'!E20)</f>
        <v>0</v>
      </c>
      <c r="C56" s="39">
        <f>0</f>
        <v>0</v>
      </c>
      <c r="D56" s="97" t="str">
        <f t="shared" si="10"/>
        <v>%</v>
      </c>
      <c r="E56" s="39">
        <f>0</f>
        <v>0</v>
      </c>
      <c r="F56" s="39">
        <v>0</v>
      </c>
      <c r="G56" s="39">
        <v>0</v>
      </c>
      <c r="H56" s="107">
        <f t="shared" si="11"/>
        <v>0</v>
      </c>
    </row>
    <row r="57" spans="1:10" ht="16" thickBot="1" x14ac:dyDescent="0.4">
      <c r="A57" s="42" t="s">
        <v>214</v>
      </c>
      <c r="B57" s="47">
        <f>SUM(B51:B56)</f>
        <v>50611610</v>
      </c>
      <c r="C57" s="47">
        <f t="shared" ref="C57:H57" si="12">SUM(C51:C56)</f>
        <v>5426223</v>
      </c>
      <c r="D57" s="101">
        <f t="shared" si="10"/>
        <v>0.10721300903093184</v>
      </c>
      <c r="E57" s="47">
        <f t="shared" si="12"/>
        <v>5426223</v>
      </c>
      <c r="F57" s="45">
        <f t="shared" si="12"/>
        <v>2450000</v>
      </c>
      <c r="G57" s="45">
        <f t="shared" si="12"/>
        <v>1700000</v>
      </c>
      <c r="H57" s="104">
        <f t="shared" si="12"/>
        <v>54761610</v>
      </c>
      <c r="I57" s="102"/>
    </row>
    <row r="59" spans="1:10" ht="65.150000000000006" customHeight="1" x14ac:dyDescent="0.25">
      <c r="A59" s="381" t="s">
        <v>218</v>
      </c>
      <c r="B59" s="381"/>
      <c r="C59" s="381"/>
      <c r="D59" s="381"/>
      <c r="E59" s="381"/>
      <c r="F59" s="381"/>
      <c r="G59" s="381"/>
      <c r="H59" s="381"/>
    </row>
  </sheetData>
  <mergeCells count="53">
    <mergeCell ref="A45:E45"/>
    <mergeCell ref="A59:H59"/>
    <mergeCell ref="G47:G50"/>
    <mergeCell ref="I49:J49"/>
    <mergeCell ref="I50:J50"/>
    <mergeCell ref="H47:H50"/>
    <mergeCell ref="A46:H46"/>
    <mergeCell ref="A47:A50"/>
    <mergeCell ref="B47:B50"/>
    <mergeCell ref="C47:C50"/>
    <mergeCell ref="D47:D50"/>
    <mergeCell ref="E47:E50"/>
    <mergeCell ref="F47:F50"/>
    <mergeCell ref="I23:J23"/>
    <mergeCell ref="I24:J24"/>
    <mergeCell ref="A32:E32"/>
    <mergeCell ref="A34:A37"/>
    <mergeCell ref="B34:B37"/>
    <mergeCell ref="C34:C37"/>
    <mergeCell ref="D34:D37"/>
    <mergeCell ref="E34:E37"/>
    <mergeCell ref="F34:F37"/>
    <mergeCell ref="G34:G37"/>
    <mergeCell ref="I36:J36"/>
    <mergeCell ref="I37:J37"/>
    <mergeCell ref="H21:H24"/>
    <mergeCell ref="H34:H37"/>
    <mergeCell ref="A33:H33"/>
    <mergeCell ref="G21:G24"/>
    <mergeCell ref="F21:F24"/>
    <mergeCell ref="A8:A11"/>
    <mergeCell ref="B8:B11"/>
    <mergeCell ref="C8:C11"/>
    <mergeCell ref="D8:D11"/>
    <mergeCell ref="E8:E11"/>
    <mergeCell ref="F8:F11"/>
    <mergeCell ref="A20:H20"/>
    <mergeCell ref="A21:A24"/>
    <mergeCell ref="B21:B24"/>
    <mergeCell ref="C21:C24"/>
    <mergeCell ref="D21:D24"/>
    <mergeCell ref="E21:E24"/>
    <mergeCell ref="A2:E2"/>
    <mergeCell ref="I10:J10"/>
    <mergeCell ref="I11:J11"/>
    <mergeCell ref="A19:E19"/>
    <mergeCell ref="G8:G11"/>
    <mergeCell ref="A7:H7"/>
    <mergeCell ref="H8:H11"/>
    <mergeCell ref="A3:H3"/>
    <mergeCell ref="A4:H4"/>
    <mergeCell ref="A5:H5"/>
    <mergeCell ref="A6:F6"/>
  </mergeCells>
  <pageMargins left="0.7" right="0.7" top="0.75" bottom="0.75" header="0.3" footer="0.3"/>
  <pageSetup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5"/>
  <sheetViews>
    <sheetView topLeftCell="A55" workbookViewId="0">
      <selection sqref="A1:H1"/>
    </sheetView>
  </sheetViews>
  <sheetFormatPr defaultColWidth="8.453125" defaultRowHeight="12.5" x14ac:dyDescent="0.25"/>
  <cols>
    <col min="1" max="1" width="55.453125" customWidth="1"/>
    <col min="2" max="11" width="15.453125" customWidth="1"/>
  </cols>
  <sheetData>
    <row r="1" spans="1:13" s="7" customFormat="1" ht="20.149999999999999" customHeight="1" x14ac:dyDescent="0.45">
      <c r="A1" s="275" t="str">
        <f>'Institution ID'!A1</f>
        <v>Six-Year Plans - Part I (2021): 2022-23 through 2027-28</v>
      </c>
      <c r="B1" s="275"/>
      <c r="C1" s="275"/>
      <c r="D1" s="275"/>
      <c r="E1" s="275"/>
      <c r="F1" s="275"/>
      <c r="G1" s="275"/>
      <c r="H1" s="275"/>
      <c r="I1" s="11"/>
      <c r="J1" s="10"/>
      <c r="K1" s="10"/>
      <c r="L1" s="10"/>
      <c r="M1" s="10"/>
    </row>
    <row r="2" spans="1:13" s="7" customFormat="1" ht="20.149999999999999" customHeight="1" x14ac:dyDescent="0.25">
      <c r="A2" s="238" t="str">
        <f>'Institution ID'!C3</f>
        <v>Norfolk State University (213)</v>
      </c>
      <c r="B2" s="36"/>
      <c r="C2" s="36"/>
      <c r="D2" s="36"/>
      <c r="E2" s="36"/>
      <c r="F2" s="36"/>
      <c r="G2" s="36"/>
      <c r="H2" s="36"/>
      <c r="I2" s="36"/>
      <c r="J2" s="10"/>
      <c r="K2" s="10"/>
      <c r="L2" s="10"/>
      <c r="M2" s="10"/>
    </row>
    <row r="3" spans="1:13" ht="20.149999999999999" customHeight="1" x14ac:dyDescent="0.25">
      <c r="A3" s="35" t="s">
        <v>219</v>
      </c>
      <c r="B3" s="35"/>
      <c r="C3" s="35"/>
      <c r="D3" s="35"/>
      <c r="E3" s="35"/>
      <c r="F3" s="35"/>
      <c r="G3" s="35"/>
      <c r="H3" s="35"/>
      <c r="I3" s="35"/>
      <c r="J3" s="8"/>
      <c r="K3" s="8"/>
      <c r="L3" s="8"/>
      <c r="M3" s="8"/>
    </row>
    <row r="4" spans="1:13" ht="20.149999999999999" customHeight="1" x14ac:dyDescent="0.25">
      <c r="A4" s="35" t="s">
        <v>220</v>
      </c>
      <c r="B4" s="35"/>
      <c r="C4" s="35"/>
      <c r="D4" s="35"/>
      <c r="E4" s="35"/>
      <c r="F4" s="35"/>
      <c r="G4" s="35"/>
      <c r="H4" s="35"/>
      <c r="I4" s="35"/>
      <c r="J4" s="8"/>
      <c r="K4" s="8"/>
      <c r="L4" s="8"/>
      <c r="M4" s="8"/>
    </row>
    <row r="5" spans="1:13" s="8" customFormat="1" ht="20.149999999999999" customHeight="1" thickBot="1" x14ac:dyDescent="0.4">
      <c r="A5" s="14"/>
      <c r="B5" s="14"/>
      <c r="C5" s="14"/>
      <c r="D5" s="14"/>
      <c r="E5" s="14"/>
      <c r="F5" s="14"/>
      <c r="G5" s="14"/>
      <c r="H5" s="14"/>
      <c r="I5" s="14"/>
    </row>
    <row r="6" spans="1:13" s="15" customFormat="1" ht="20.149999999999999" customHeight="1" x14ac:dyDescent="0.25">
      <c r="A6" s="408" t="s">
        <v>221</v>
      </c>
      <c r="B6" s="409"/>
      <c r="C6" s="409"/>
      <c r="D6" s="409"/>
      <c r="E6" s="409"/>
      <c r="F6" s="409"/>
      <c r="G6" s="409"/>
      <c r="H6" s="410"/>
      <c r="I6" s="19"/>
    </row>
    <row r="7" spans="1:13" s="16" customFormat="1" ht="20.149999999999999" customHeight="1" x14ac:dyDescent="0.25">
      <c r="A7" s="411" t="s">
        <v>222</v>
      </c>
      <c r="B7" s="412"/>
      <c r="C7" s="412"/>
      <c r="D7" s="412"/>
      <c r="E7" s="412"/>
      <c r="F7" s="412"/>
      <c r="G7" s="412"/>
      <c r="H7" s="413"/>
    </row>
    <row r="8" spans="1:13" s="7" customFormat="1" ht="20.149999999999999" customHeight="1" x14ac:dyDescent="0.25">
      <c r="A8" s="416" t="s">
        <v>223</v>
      </c>
      <c r="B8" s="392" t="s">
        <v>224</v>
      </c>
      <c r="C8" s="392"/>
      <c r="D8" s="392"/>
      <c r="E8" s="392" t="s">
        <v>225</v>
      </c>
      <c r="F8" s="392"/>
      <c r="G8" s="392"/>
      <c r="H8" s="420" t="s">
        <v>214</v>
      </c>
    </row>
    <row r="9" spans="1:13" s="7" customFormat="1" ht="20.149999999999999" customHeight="1" x14ac:dyDescent="0.25">
      <c r="A9" s="417"/>
      <c r="B9" s="249" t="s">
        <v>226</v>
      </c>
      <c r="C9" s="249" t="s">
        <v>227</v>
      </c>
      <c r="D9" s="249" t="s">
        <v>214</v>
      </c>
      <c r="E9" s="249" t="s">
        <v>226</v>
      </c>
      <c r="F9" s="249" t="s">
        <v>227</v>
      </c>
      <c r="G9" s="249" t="s">
        <v>214</v>
      </c>
      <c r="H9" s="421"/>
    </row>
    <row r="10" spans="1:13" s="7" customFormat="1" ht="20.149999999999999" customHeight="1" x14ac:dyDescent="0.25">
      <c r="A10" s="25" t="s">
        <v>207</v>
      </c>
      <c r="B10" s="17">
        <v>206500</v>
      </c>
      <c r="C10" s="17">
        <v>58002</v>
      </c>
      <c r="D10" s="18">
        <f>B10+C10</f>
        <v>264502</v>
      </c>
      <c r="E10" s="17">
        <v>73902</v>
      </c>
      <c r="F10" s="17">
        <v>19763</v>
      </c>
      <c r="G10" s="22">
        <f>E10+F10</f>
        <v>93665</v>
      </c>
      <c r="H10" s="24">
        <f>SUM(D10,G10)</f>
        <v>358167</v>
      </c>
    </row>
    <row r="11" spans="1:13" s="7" customFormat="1" ht="20.149999999999999" customHeight="1" x14ac:dyDescent="0.25">
      <c r="A11" s="250" t="s">
        <v>228</v>
      </c>
      <c r="B11" s="17">
        <v>0</v>
      </c>
      <c r="C11" s="17">
        <v>0</v>
      </c>
      <c r="D11" s="18">
        <f>B11+C11</f>
        <v>0</v>
      </c>
      <c r="E11" s="17">
        <v>0</v>
      </c>
      <c r="F11" s="17">
        <v>0</v>
      </c>
      <c r="G11" s="22">
        <f>E11+F11</f>
        <v>0</v>
      </c>
      <c r="H11" s="24">
        <f>SUM(D11,G11)</f>
        <v>0</v>
      </c>
    </row>
    <row r="12" spans="1:13" s="7" customFormat="1" ht="20.149999999999999" customHeight="1" x14ac:dyDescent="0.25">
      <c r="A12" s="250" t="s">
        <v>229</v>
      </c>
      <c r="B12" s="212">
        <v>0</v>
      </c>
      <c r="C12" s="212">
        <v>0</v>
      </c>
      <c r="D12" s="213">
        <f t="shared" ref="D12:D25" si="0">B12+C12</f>
        <v>0</v>
      </c>
      <c r="E12" s="212">
        <v>830621</v>
      </c>
      <c r="F12" s="212">
        <v>19920</v>
      </c>
      <c r="G12" s="23">
        <f t="shared" ref="G12:G25" si="1">E12+F12</f>
        <v>850541</v>
      </c>
      <c r="H12" s="24">
        <f t="shared" ref="H12:H25" si="2">SUM(D12,G12)</f>
        <v>850541</v>
      </c>
    </row>
    <row r="13" spans="1:13" s="7" customFormat="1" ht="20.149999999999999" customHeight="1" x14ac:dyDescent="0.25">
      <c r="A13" s="250" t="s">
        <v>230</v>
      </c>
      <c r="B13" s="212">
        <v>0</v>
      </c>
      <c r="C13" s="212">
        <v>0</v>
      </c>
      <c r="D13" s="213">
        <f t="shared" si="0"/>
        <v>0</v>
      </c>
      <c r="E13" s="212">
        <v>38052</v>
      </c>
      <c r="F13" s="212">
        <v>0</v>
      </c>
      <c r="G13" s="23">
        <f t="shared" si="1"/>
        <v>38052</v>
      </c>
      <c r="H13" s="24">
        <f t="shared" si="2"/>
        <v>38052</v>
      </c>
    </row>
    <row r="14" spans="1:13" s="7" customFormat="1" ht="20.149999999999999" customHeight="1" x14ac:dyDescent="0.25">
      <c r="A14" s="33" t="s">
        <v>231</v>
      </c>
      <c r="B14" s="214"/>
      <c r="C14" s="214"/>
      <c r="D14" s="214"/>
      <c r="E14" s="214"/>
      <c r="F14" s="214"/>
      <c r="G14" s="34"/>
      <c r="H14" s="34"/>
    </row>
    <row r="15" spans="1:13" s="7" customFormat="1" ht="20.149999999999999" customHeight="1" x14ac:dyDescent="0.25">
      <c r="A15" s="250" t="s">
        <v>232</v>
      </c>
      <c r="B15" s="212">
        <v>0</v>
      </c>
      <c r="C15" s="212">
        <v>0</v>
      </c>
      <c r="D15" s="213">
        <f t="shared" si="0"/>
        <v>0</v>
      </c>
      <c r="E15" s="212">
        <v>0</v>
      </c>
      <c r="F15" s="212">
        <v>0</v>
      </c>
      <c r="G15" s="23">
        <f t="shared" si="1"/>
        <v>0</v>
      </c>
      <c r="H15" s="24">
        <f t="shared" si="2"/>
        <v>0</v>
      </c>
    </row>
    <row r="16" spans="1:13" s="7" customFormat="1" ht="20.149999999999999" customHeight="1" x14ac:dyDescent="0.25">
      <c r="A16" s="250" t="s">
        <v>233</v>
      </c>
      <c r="B16" s="214"/>
      <c r="C16" s="214"/>
      <c r="D16" s="214"/>
      <c r="E16" s="214"/>
      <c r="F16" s="214"/>
      <c r="G16" s="34"/>
      <c r="H16" s="34"/>
    </row>
    <row r="17" spans="1:8" s="7" customFormat="1" ht="20.149999999999999" customHeight="1" x14ac:dyDescent="0.25">
      <c r="A17" s="250" t="s">
        <v>234</v>
      </c>
      <c r="B17" s="212">
        <v>0</v>
      </c>
      <c r="C17" s="212">
        <v>0</v>
      </c>
      <c r="D17" s="213">
        <f t="shared" si="0"/>
        <v>0</v>
      </c>
      <c r="E17" s="212">
        <v>0</v>
      </c>
      <c r="F17" s="212">
        <v>0</v>
      </c>
      <c r="G17" s="23">
        <f t="shared" si="1"/>
        <v>0</v>
      </c>
      <c r="H17" s="24">
        <f t="shared" si="2"/>
        <v>0</v>
      </c>
    </row>
    <row r="18" spans="1:8" s="7" customFormat="1" ht="20.149999999999999" customHeight="1" x14ac:dyDescent="0.25">
      <c r="A18" s="250" t="s">
        <v>235</v>
      </c>
      <c r="B18" s="212">
        <v>0</v>
      </c>
      <c r="C18" s="212">
        <v>0</v>
      </c>
      <c r="D18" s="213">
        <f t="shared" si="0"/>
        <v>0</v>
      </c>
      <c r="E18" s="212">
        <v>0</v>
      </c>
      <c r="F18" s="212">
        <v>0</v>
      </c>
      <c r="G18" s="23">
        <f t="shared" si="1"/>
        <v>0</v>
      </c>
      <c r="H18" s="24">
        <f t="shared" si="2"/>
        <v>0</v>
      </c>
    </row>
    <row r="19" spans="1:8" s="7" customFormat="1" ht="20.149999999999999" customHeight="1" x14ac:dyDescent="0.25">
      <c r="A19" s="250" t="s">
        <v>236</v>
      </c>
      <c r="B19" s="212">
        <v>0</v>
      </c>
      <c r="C19" s="212">
        <v>0</v>
      </c>
      <c r="D19" s="213">
        <f t="shared" si="0"/>
        <v>0</v>
      </c>
      <c r="E19" s="212">
        <v>0</v>
      </c>
      <c r="F19" s="212">
        <v>0</v>
      </c>
      <c r="G19" s="23">
        <f t="shared" si="1"/>
        <v>0</v>
      </c>
      <c r="H19" s="24">
        <f t="shared" si="2"/>
        <v>0</v>
      </c>
    </row>
    <row r="20" spans="1:8" s="7" customFormat="1" ht="20.149999999999999" customHeight="1" x14ac:dyDescent="0.25">
      <c r="A20" s="250" t="s">
        <v>237</v>
      </c>
      <c r="B20" s="212">
        <v>0</v>
      </c>
      <c r="C20" s="212">
        <v>0</v>
      </c>
      <c r="D20" s="213">
        <f t="shared" si="0"/>
        <v>0</v>
      </c>
      <c r="E20" s="212">
        <v>16913</v>
      </c>
      <c r="F20" s="212">
        <v>0</v>
      </c>
      <c r="G20" s="23">
        <f t="shared" si="1"/>
        <v>16913</v>
      </c>
      <c r="H20" s="24">
        <f t="shared" si="2"/>
        <v>16913</v>
      </c>
    </row>
    <row r="21" spans="1:8" s="7" customFormat="1" ht="20.149999999999999" customHeight="1" x14ac:dyDescent="0.25">
      <c r="A21" s="250" t="s">
        <v>238</v>
      </c>
      <c r="B21" s="212">
        <v>32682</v>
      </c>
      <c r="C21" s="212">
        <v>0</v>
      </c>
      <c r="D21" s="213">
        <f t="shared" si="0"/>
        <v>32682</v>
      </c>
      <c r="E21" s="212">
        <v>0</v>
      </c>
      <c r="F21" s="212">
        <v>0</v>
      </c>
      <c r="G21" s="23">
        <f t="shared" si="1"/>
        <v>0</v>
      </c>
      <c r="H21" s="24">
        <f t="shared" si="2"/>
        <v>32682</v>
      </c>
    </row>
    <row r="22" spans="1:8" s="7" customFormat="1" ht="20.149999999999999" customHeight="1" x14ac:dyDescent="0.25">
      <c r="A22" s="250" t="s">
        <v>239</v>
      </c>
      <c r="B22" s="212">
        <v>0</v>
      </c>
      <c r="C22" s="212">
        <v>0</v>
      </c>
      <c r="D22" s="213">
        <f t="shared" si="0"/>
        <v>0</v>
      </c>
      <c r="E22" s="212">
        <v>0</v>
      </c>
      <c r="F22" s="212">
        <v>0</v>
      </c>
      <c r="G22" s="23">
        <f t="shared" si="1"/>
        <v>0</v>
      </c>
      <c r="H22" s="24">
        <f t="shared" si="2"/>
        <v>0</v>
      </c>
    </row>
    <row r="23" spans="1:8" s="7" customFormat="1" ht="20.149999999999999" customHeight="1" x14ac:dyDescent="0.25">
      <c r="A23" s="250" t="s">
        <v>240</v>
      </c>
      <c r="B23" s="212">
        <v>120156</v>
      </c>
      <c r="C23" s="212">
        <v>0</v>
      </c>
      <c r="D23" s="213">
        <f t="shared" si="0"/>
        <v>120156</v>
      </c>
      <c r="E23" s="212">
        <v>0</v>
      </c>
      <c r="F23" s="212">
        <v>0</v>
      </c>
      <c r="G23" s="23">
        <f t="shared" si="1"/>
        <v>0</v>
      </c>
      <c r="H23" s="24">
        <f t="shared" si="2"/>
        <v>120156</v>
      </c>
    </row>
    <row r="24" spans="1:8" s="7" customFormat="1" ht="20.149999999999999" customHeight="1" x14ac:dyDescent="0.25">
      <c r="A24" s="250" t="s">
        <v>241</v>
      </c>
      <c r="B24" s="212">
        <v>16341</v>
      </c>
      <c r="C24" s="212">
        <v>4520</v>
      </c>
      <c r="D24" s="213">
        <f t="shared" ref="D24" si="3">B24+C24</f>
        <v>20861</v>
      </c>
      <c r="E24" s="212">
        <v>9648</v>
      </c>
      <c r="F24" s="212">
        <v>0</v>
      </c>
      <c r="G24" s="23">
        <f t="shared" ref="G24" si="4">E24+F24</f>
        <v>9648</v>
      </c>
      <c r="H24" s="24">
        <f t="shared" ref="H24" si="5">SUM(D24,G24)</f>
        <v>30509</v>
      </c>
    </row>
    <row r="25" spans="1:8" s="7" customFormat="1" ht="20.149999999999999" customHeight="1" x14ac:dyDescent="0.25">
      <c r="A25" s="250" t="s">
        <v>242</v>
      </c>
      <c r="B25" s="212">
        <v>0</v>
      </c>
      <c r="C25" s="212">
        <v>0</v>
      </c>
      <c r="D25" s="213">
        <f t="shared" si="0"/>
        <v>0</v>
      </c>
      <c r="E25" s="212">
        <v>0</v>
      </c>
      <c r="F25" s="212">
        <v>16480</v>
      </c>
      <c r="G25" s="23">
        <f t="shared" si="1"/>
        <v>16480</v>
      </c>
      <c r="H25" s="24">
        <f t="shared" si="2"/>
        <v>16480</v>
      </c>
    </row>
    <row r="26" spans="1:8" s="7" customFormat="1" ht="20.149999999999999" customHeight="1" thickBot="1" x14ac:dyDescent="0.3">
      <c r="A26" s="20" t="s">
        <v>214</v>
      </c>
      <c r="B26" s="21">
        <f>SUM(B10:B25)</f>
        <v>375679</v>
      </c>
      <c r="C26" s="21">
        <f t="shared" ref="C26:H26" si="6">SUM(C10:C25)</f>
        <v>62522</v>
      </c>
      <c r="D26" s="21">
        <f t="shared" si="6"/>
        <v>438201</v>
      </c>
      <c r="E26" s="21">
        <f t="shared" si="6"/>
        <v>969136</v>
      </c>
      <c r="F26" s="21">
        <f t="shared" si="6"/>
        <v>56163</v>
      </c>
      <c r="G26" s="21">
        <f t="shared" si="6"/>
        <v>1025299</v>
      </c>
      <c r="H26" s="21">
        <f t="shared" si="6"/>
        <v>1463500</v>
      </c>
    </row>
    <row r="27" spans="1:8" s="16" customFormat="1" ht="20.149999999999999" customHeight="1" thickBot="1" x14ac:dyDescent="0.3">
      <c r="A27" s="414"/>
      <c r="B27" s="415"/>
      <c r="C27" s="415"/>
      <c r="D27" s="415"/>
      <c r="E27" s="415"/>
      <c r="F27" s="415"/>
      <c r="G27" s="415"/>
      <c r="H27" s="415"/>
    </row>
    <row r="28" spans="1:8" s="16" customFormat="1" ht="20.149999999999999" customHeight="1" x14ac:dyDescent="0.25">
      <c r="A28" s="423" t="s">
        <v>243</v>
      </c>
      <c r="B28" s="424"/>
      <c r="C28" s="424"/>
      <c r="D28" s="424"/>
      <c r="E28" s="424"/>
      <c r="F28" s="424"/>
      <c r="G28" s="424"/>
      <c r="H28" s="425"/>
    </row>
    <row r="29" spans="1:8" s="7" customFormat="1" ht="20.149999999999999" customHeight="1" x14ac:dyDescent="0.25">
      <c r="A29" s="418" t="s">
        <v>223</v>
      </c>
      <c r="B29" s="392" t="s">
        <v>224</v>
      </c>
      <c r="C29" s="392"/>
      <c r="D29" s="392"/>
      <c r="E29" s="392" t="s">
        <v>225</v>
      </c>
      <c r="F29" s="392"/>
      <c r="G29" s="392"/>
      <c r="H29" s="413" t="s">
        <v>214</v>
      </c>
    </row>
    <row r="30" spans="1:8" s="7" customFormat="1" ht="20.149999999999999" customHeight="1" thickBot="1" x14ac:dyDescent="0.3">
      <c r="A30" s="419"/>
      <c r="B30" s="249" t="s">
        <v>226</v>
      </c>
      <c r="C30" s="249" t="s">
        <v>227</v>
      </c>
      <c r="D30" s="249" t="s">
        <v>214</v>
      </c>
      <c r="E30" s="249" t="s">
        <v>226</v>
      </c>
      <c r="F30" s="249" t="s">
        <v>227</v>
      </c>
      <c r="G30" s="249" t="s">
        <v>214</v>
      </c>
      <c r="H30" s="422"/>
    </row>
    <row r="31" spans="1:8" s="7" customFormat="1" ht="20.149999999999999" customHeight="1" x14ac:dyDescent="0.25">
      <c r="A31" s="25" t="s">
        <v>207</v>
      </c>
      <c r="B31" s="17">
        <v>342500</v>
      </c>
      <c r="C31" s="17">
        <v>76070</v>
      </c>
      <c r="D31" s="18">
        <f>B31+C31</f>
        <v>418570</v>
      </c>
      <c r="E31" s="17">
        <v>27845</v>
      </c>
      <c r="F31" s="17">
        <v>11470</v>
      </c>
      <c r="G31" s="22">
        <f>E31+F31</f>
        <v>39315</v>
      </c>
      <c r="H31" s="24">
        <f>SUM(D31,G31)</f>
        <v>457885</v>
      </c>
    </row>
    <row r="32" spans="1:8" s="7" customFormat="1" ht="20.149999999999999" customHeight="1" x14ac:dyDescent="0.25">
      <c r="A32" s="250" t="s">
        <v>228</v>
      </c>
      <c r="B32" s="17">
        <v>0</v>
      </c>
      <c r="C32" s="17">
        <v>0</v>
      </c>
      <c r="D32" s="18">
        <f>B32+C32</f>
        <v>0</v>
      </c>
      <c r="E32" s="17">
        <v>0</v>
      </c>
      <c r="F32" s="17">
        <v>0</v>
      </c>
      <c r="G32" s="22">
        <f>E32+F32</f>
        <v>0</v>
      </c>
      <c r="H32" s="24">
        <f>SUM(D32,G32)</f>
        <v>0</v>
      </c>
    </row>
    <row r="33" spans="1:8" s="7" customFormat="1" ht="20.149999999999999" customHeight="1" x14ac:dyDescent="0.25">
      <c r="A33" s="250" t="s">
        <v>229</v>
      </c>
      <c r="B33" s="212">
        <v>0</v>
      </c>
      <c r="C33" s="212">
        <v>0</v>
      </c>
      <c r="D33" s="213">
        <f t="shared" ref="D33:D34" si="7">B33+C33</f>
        <v>0</v>
      </c>
      <c r="E33" s="212">
        <v>920700</v>
      </c>
      <c r="F33" s="212">
        <v>0</v>
      </c>
      <c r="G33" s="23">
        <f t="shared" ref="G33:G34" si="8">E33+F33</f>
        <v>920700</v>
      </c>
      <c r="H33" s="24">
        <f t="shared" ref="H33:H34" si="9">SUM(D33,G33)</f>
        <v>920700</v>
      </c>
    </row>
    <row r="34" spans="1:8" s="7" customFormat="1" ht="20.149999999999999" customHeight="1" x14ac:dyDescent="0.25">
      <c r="A34" s="250" t="s">
        <v>230</v>
      </c>
      <c r="B34" s="212">
        <v>0</v>
      </c>
      <c r="C34" s="212">
        <v>0</v>
      </c>
      <c r="D34" s="213">
        <f t="shared" si="7"/>
        <v>0</v>
      </c>
      <c r="E34" s="212">
        <v>19800</v>
      </c>
      <c r="F34" s="212">
        <v>0</v>
      </c>
      <c r="G34" s="23">
        <f t="shared" si="8"/>
        <v>19800</v>
      </c>
      <c r="H34" s="24">
        <f t="shared" si="9"/>
        <v>19800</v>
      </c>
    </row>
    <row r="35" spans="1:8" s="7" customFormat="1" ht="20.149999999999999" customHeight="1" x14ac:dyDescent="0.25">
      <c r="A35" s="33" t="s">
        <v>231</v>
      </c>
      <c r="B35" s="214"/>
      <c r="C35" s="214"/>
      <c r="D35" s="214"/>
      <c r="E35" s="214"/>
      <c r="F35" s="214"/>
      <c r="G35" s="34"/>
      <c r="H35" s="34"/>
    </row>
    <row r="36" spans="1:8" s="7" customFormat="1" ht="20.149999999999999" customHeight="1" x14ac:dyDescent="0.25">
      <c r="A36" s="250" t="s">
        <v>232</v>
      </c>
      <c r="B36" s="212">
        <v>0</v>
      </c>
      <c r="C36" s="212">
        <v>0</v>
      </c>
      <c r="D36" s="213">
        <f t="shared" ref="D36" si="10">B36+C36</f>
        <v>0</v>
      </c>
      <c r="E36" s="212">
        <v>0</v>
      </c>
      <c r="F36" s="212">
        <v>0</v>
      </c>
      <c r="G36" s="23">
        <f t="shared" ref="G36" si="11">E36+F36</f>
        <v>0</v>
      </c>
      <c r="H36" s="24">
        <f t="shared" ref="H36" si="12">SUM(D36,G36)</f>
        <v>0</v>
      </c>
    </row>
    <row r="37" spans="1:8" s="7" customFormat="1" ht="20.149999999999999" customHeight="1" x14ac:dyDescent="0.25">
      <c r="A37" s="250" t="s">
        <v>233</v>
      </c>
      <c r="B37" s="212">
        <v>0</v>
      </c>
      <c r="C37" s="212">
        <v>0</v>
      </c>
      <c r="D37" s="213">
        <f t="shared" ref="D37" si="13">B37+C37</f>
        <v>0</v>
      </c>
      <c r="E37" s="212">
        <v>0</v>
      </c>
      <c r="F37" s="212">
        <v>0</v>
      </c>
      <c r="G37" s="23">
        <f t="shared" ref="G37" si="14">E37+F37</f>
        <v>0</v>
      </c>
      <c r="H37" s="24">
        <f t="shared" ref="H37" si="15">SUM(D37,G37)</f>
        <v>0</v>
      </c>
    </row>
    <row r="38" spans="1:8" s="7" customFormat="1" ht="20.149999999999999" customHeight="1" x14ac:dyDescent="0.25">
      <c r="A38" s="250" t="s">
        <v>234</v>
      </c>
      <c r="B38" s="212">
        <v>0</v>
      </c>
      <c r="C38" s="212">
        <v>0</v>
      </c>
      <c r="D38" s="213">
        <f t="shared" ref="D38:D46" si="16">B38+C38</f>
        <v>0</v>
      </c>
      <c r="E38" s="212">
        <v>0</v>
      </c>
      <c r="F38" s="212">
        <v>0</v>
      </c>
      <c r="G38" s="23">
        <f t="shared" ref="G38:G46" si="17">E38+F38</f>
        <v>0</v>
      </c>
      <c r="H38" s="24">
        <f t="shared" ref="H38:H46" si="18">SUM(D38,G38)</f>
        <v>0</v>
      </c>
    </row>
    <row r="39" spans="1:8" s="7" customFormat="1" ht="20.149999999999999" customHeight="1" x14ac:dyDescent="0.25">
      <c r="A39" s="250" t="s">
        <v>235</v>
      </c>
      <c r="B39" s="212">
        <v>0</v>
      </c>
      <c r="C39" s="212">
        <v>0</v>
      </c>
      <c r="D39" s="213">
        <f t="shared" si="16"/>
        <v>0</v>
      </c>
      <c r="E39" s="212">
        <v>0</v>
      </c>
      <c r="F39" s="212">
        <v>0</v>
      </c>
      <c r="G39" s="23">
        <f t="shared" si="17"/>
        <v>0</v>
      </c>
      <c r="H39" s="24">
        <f t="shared" si="18"/>
        <v>0</v>
      </c>
    </row>
    <row r="40" spans="1:8" s="7" customFormat="1" ht="20.149999999999999" customHeight="1" x14ac:dyDescent="0.25">
      <c r="A40" s="250" t="s">
        <v>236</v>
      </c>
      <c r="B40" s="212">
        <v>0</v>
      </c>
      <c r="C40" s="212">
        <v>0</v>
      </c>
      <c r="D40" s="213">
        <f t="shared" si="16"/>
        <v>0</v>
      </c>
      <c r="E40" s="212">
        <v>0</v>
      </c>
      <c r="F40" s="212">
        <v>0</v>
      </c>
      <c r="G40" s="23">
        <f t="shared" si="17"/>
        <v>0</v>
      </c>
      <c r="H40" s="24">
        <f t="shared" si="18"/>
        <v>0</v>
      </c>
    </row>
    <row r="41" spans="1:8" s="7" customFormat="1" ht="20.149999999999999" customHeight="1" x14ac:dyDescent="0.25">
      <c r="A41" s="250" t="s">
        <v>237</v>
      </c>
      <c r="B41" s="212">
        <v>0</v>
      </c>
      <c r="C41" s="212">
        <v>0</v>
      </c>
      <c r="D41" s="213">
        <f t="shared" si="16"/>
        <v>0</v>
      </c>
      <c r="E41" s="212">
        <v>0</v>
      </c>
      <c r="F41" s="212">
        <v>0</v>
      </c>
      <c r="G41" s="23">
        <f t="shared" si="17"/>
        <v>0</v>
      </c>
      <c r="H41" s="24">
        <f t="shared" si="18"/>
        <v>0</v>
      </c>
    </row>
    <row r="42" spans="1:8" s="7" customFormat="1" ht="20.149999999999999" customHeight="1" x14ac:dyDescent="0.25">
      <c r="A42" s="250" t="s">
        <v>238</v>
      </c>
      <c r="B42" s="212">
        <v>42885</v>
      </c>
      <c r="C42" s="212">
        <v>0</v>
      </c>
      <c r="D42" s="213">
        <f t="shared" si="16"/>
        <v>42885</v>
      </c>
      <c r="E42" s="212">
        <v>0</v>
      </c>
      <c r="F42" s="212">
        <v>0</v>
      </c>
      <c r="G42" s="23">
        <f t="shared" si="17"/>
        <v>0</v>
      </c>
      <c r="H42" s="24">
        <f t="shared" si="18"/>
        <v>42885</v>
      </c>
    </row>
    <row r="43" spans="1:8" s="7" customFormat="1" ht="20.149999999999999" customHeight="1" x14ac:dyDescent="0.25">
      <c r="A43" s="250" t="s">
        <v>239</v>
      </c>
      <c r="B43" s="212">
        <v>0</v>
      </c>
      <c r="C43" s="212">
        <v>0</v>
      </c>
      <c r="D43" s="213">
        <f t="shared" si="16"/>
        <v>0</v>
      </c>
      <c r="E43" s="212">
        <v>0</v>
      </c>
      <c r="F43" s="212">
        <v>0</v>
      </c>
      <c r="G43" s="23">
        <f t="shared" si="17"/>
        <v>0</v>
      </c>
      <c r="H43" s="24">
        <f t="shared" si="18"/>
        <v>0</v>
      </c>
    </row>
    <row r="44" spans="1:8" s="7" customFormat="1" ht="20.149999999999999" customHeight="1" x14ac:dyDescent="0.25">
      <c r="A44" s="250" t="s">
        <v>240</v>
      </c>
      <c r="B44" s="212">
        <v>90301</v>
      </c>
      <c r="C44" s="212">
        <v>0</v>
      </c>
      <c r="D44" s="213">
        <f t="shared" si="16"/>
        <v>90301</v>
      </c>
      <c r="E44" s="212">
        <v>0</v>
      </c>
      <c r="F44" s="212">
        <v>0</v>
      </c>
      <c r="G44" s="23">
        <f t="shared" si="17"/>
        <v>0</v>
      </c>
      <c r="H44" s="24">
        <f t="shared" si="18"/>
        <v>90301</v>
      </c>
    </row>
    <row r="45" spans="1:8" s="7" customFormat="1" ht="20.149999999999999" customHeight="1" x14ac:dyDescent="0.25">
      <c r="A45" s="250" t="s">
        <v>241</v>
      </c>
      <c r="B45" s="212">
        <v>10536</v>
      </c>
      <c r="C45" s="212">
        <v>0</v>
      </c>
      <c r="D45" s="213">
        <f t="shared" si="16"/>
        <v>10536</v>
      </c>
      <c r="E45" s="212">
        <v>2517</v>
      </c>
      <c r="F45" s="212">
        <v>0</v>
      </c>
      <c r="G45" s="23">
        <f t="shared" si="17"/>
        <v>2517</v>
      </c>
      <c r="H45" s="24">
        <f t="shared" si="18"/>
        <v>13053</v>
      </c>
    </row>
    <row r="46" spans="1:8" s="7" customFormat="1" ht="20.149999999999999" customHeight="1" x14ac:dyDescent="0.25">
      <c r="A46" s="250" t="s">
        <v>242</v>
      </c>
      <c r="B46" s="212">
        <v>0</v>
      </c>
      <c r="C46" s="212">
        <v>0</v>
      </c>
      <c r="D46" s="213">
        <f t="shared" si="16"/>
        <v>0</v>
      </c>
      <c r="E46" s="212">
        <v>0</v>
      </c>
      <c r="F46" s="212">
        <v>0</v>
      </c>
      <c r="G46" s="23">
        <f t="shared" si="17"/>
        <v>0</v>
      </c>
      <c r="H46" s="24">
        <f t="shared" si="18"/>
        <v>0</v>
      </c>
    </row>
    <row r="47" spans="1:8" s="7" customFormat="1" ht="20.149999999999999" customHeight="1" thickBot="1" x14ac:dyDescent="0.3">
      <c r="A47" s="20" t="s">
        <v>214</v>
      </c>
      <c r="B47" s="21">
        <f>SUM(B31:B46)</f>
        <v>486222</v>
      </c>
      <c r="C47" s="21">
        <f t="shared" ref="C47" si="19">SUM(C31:C46)</f>
        <v>76070</v>
      </c>
      <c r="D47" s="21">
        <f t="shared" ref="D47" si="20">SUM(D31:D46)</f>
        <v>562292</v>
      </c>
      <c r="E47" s="21">
        <f t="shared" ref="E47" si="21">SUM(E31:E46)</f>
        <v>970862</v>
      </c>
      <c r="F47" s="21">
        <f t="shared" ref="F47" si="22">SUM(F31:F46)</f>
        <v>11470</v>
      </c>
      <c r="G47" s="21">
        <f t="shared" ref="G47" si="23">SUM(G31:G46)</f>
        <v>982332</v>
      </c>
      <c r="H47" s="21">
        <f t="shared" ref="H47" si="24">SUM(H31:H46)</f>
        <v>1544624</v>
      </c>
    </row>
    <row r="48" spans="1:8" s="16" customFormat="1" ht="20.149999999999999" customHeight="1" thickBot="1" x14ac:dyDescent="0.3">
      <c r="A48" s="414"/>
      <c r="B48" s="415"/>
      <c r="C48" s="415"/>
      <c r="D48" s="415"/>
      <c r="E48" s="415"/>
      <c r="F48" s="415"/>
      <c r="G48" s="415"/>
      <c r="H48" s="415"/>
    </row>
    <row r="49" spans="1:8" s="16" customFormat="1" ht="20.149999999999999" customHeight="1" x14ac:dyDescent="0.25">
      <c r="A49" s="423" t="s">
        <v>244</v>
      </c>
      <c r="B49" s="424"/>
      <c r="C49" s="424"/>
      <c r="D49" s="424"/>
      <c r="E49" s="424"/>
      <c r="F49" s="424"/>
      <c r="G49" s="424"/>
      <c r="H49" s="425"/>
    </row>
    <row r="50" spans="1:8" s="7" customFormat="1" ht="20.149999999999999" customHeight="1" x14ac:dyDescent="0.25">
      <c r="A50" s="418" t="s">
        <v>223</v>
      </c>
      <c r="B50" s="392" t="s">
        <v>224</v>
      </c>
      <c r="C50" s="392"/>
      <c r="D50" s="392"/>
      <c r="E50" s="392" t="s">
        <v>225</v>
      </c>
      <c r="F50" s="392"/>
      <c r="G50" s="392"/>
      <c r="H50" s="413" t="s">
        <v>214</v>
      </c>
    </row>
    <row r="51" spans="1:8" s="7" customFormat="1" ht="20.149999999999999" customHeight="1" thickBot="1" x14ac:dyDescent="0.3">
      <c r="A51" s="419"/>
      <c r="B51" s="249" t="s">
        <v>226</v>
      </c>
      <c r="C51" s="249" t="s">
        <v>227</v>
      </c>
      <c r="D51" s="249" t="s">
        <v>214</v>
      </c>
      <c r="E51" s="249" t="s">
        <v>226</v>
      </c>
      <c r="F51" s="249" t="s">
        <v>227</v>
      </c>
      <c r="G51" s="249" t="s">
        <v>214</v>
      </c>
      <c r="H51" s="413"/>
    </row>
    <row r="52" spans="1:8" s="7" customFormat="1" ht="20.149999999999999" customHeight="1" x14ac:dyDescent="0.25">
      <c r="A52" s="25" t="s">
        <v>207</v>
      </c>
      <c r="B52" s="17">
        <v>356200</v>
      </c>
      <c r="C52" s="17">
        <v>79113</v>
      </c>
      <c r="D52" s="18">
        <f>B52+C52</f>
        <v>435313</v>
      </c>
      <c r="E52" s="17">
        <v>28959</v>
      </c>
      <c r="F52" s="17">
        <v>11929</v>
      </c>
      <c r="G52" s="22">
        <f>E52+F52</f>
        <v>40888</v>
      </c>
      <c r="H52" s="24">
        <f>SUM(D52,G52)</f>
        <v>476201</v>
      </c>
    </row>
    <row r="53" spans="1:8" s="7" customFormat="1" ht="20.149999999999999" customHeight="1" x14ac:dyDescent="0.25">
      <c r="A53" s="250" t="s">
        <v>228</v>
      </c>
      <c r="B53" s="17">
        <v>0</v>
      </c>
      <c r="C53" s="17">
        <v>0</v>
      </c>
      <c r="D53" s="18">
        <f>B53+C53</f>
        <v>0</v>
      </c>
      <c r="E53" s="17">
        <v>0</v>
      </c>
      <c r="F53" s="17">
        <v>0</v>
      </c>
      <c r="G53" s="22">
        <f>E53+F53</f>
        <v>0</v>
      </c>
      <c r="H53" s="24">
        <f>SUM(D53,G53)</f>
        <v>0</v>
      </c>
    </row>
    <row r="54" spans="1:8" s="7" customFormat="1" ht="20.149999999999999" customHeight="1" x14ac:dyDescent="0.25">
      <c r="A54" s="250" t="s">
        <v>229</v>
      </c>
      <c r="B54" s="212">
        <v>0</v>
      </c>
      <c r="C54" s="212">
        <v>0</v>
      </c>
      <c r="D54" s="213">
        <f t="shared" ref="D54:D55" si="25">B54+C54</f>
        <v>0</v>
      </c>
      <c r="E54" s="212">
        <v>957528</v>
      </c>
      <c r="F54" s="212">
        <v>0</v>
      </c>
      <c r="G54" s="23">
        <f t="shared" ref="G54:G55" si="26">E54+F54</f>
        <v>957528</v>
      </c>
      <c r="H54" s="24">
        <f t="shared" ref="H54:H55" si="27">SUM(D54,G54)</f>
        <v>957528</v>
      </c>
    </row>
    <row r="55" spans="1:8" s="7" customFormat="1" ht="20.149999999999999" customHeight="1" x14ac:dyDescent="0.25">
      <c r="A55" s="250" t="s">
        <v>230</v>
      </c>
      <c r="B55" s="212">
        <v>0</v>
      </c>
      <c r="C55" s="212">
        <v>0</v>
      </c>
      <c r="D55" s="213">
        <f t="shared" si="25"/>
        <v>0</v>
      </c>
      <c r="E55" s="212">
        <v>20592</v>
      </c>
      <c r="F55" s="212">
        <v>0</v>
      </c>
      <c r="G55" s="23">
        <f t="shared" si="26"/>
        <v>20592</v>
      </c>
      <c r="H55" s="24">
        <f t="shared" si="27"/>
        <v>20592</v>
      </c>
    </row>
    <row r="56" spans="1:8" s="7" customFormat="1" ht="20.149999999999999" customHeight="1" x14ac:dyDescent="0.25">
      <c r="A56" s="33" t="s">
        <v>231</v>
      </c>
      <c r="B56" s="212">
        <v>0</v>
      </c>
      <c r="C56" s="212">
        <v>0</v>
      </c>
      <c r="D56" s="213">
        <f t="shared" ref="D56" si="28">B56+C56</f>
        <v>0</v>
      </c>
      <c r="E56" s="212">
        <v>0</v>
      </c>
      <c r="F56" s="212">
        <v>0</v>
      </c>
      <c r="G56" s="23">
        <f t="shared" ref="G56" si="29">E56+F56</f>
        <v>0</v>
      </c>
      <c r="H56" s="24">
        <f t="shared" ref="H56" si="30">SUM(D56,G56)</f>
        <v>0</v>
      </c>
    </row>
    <row r="57" spans="1:8" s="7" customFormat="1" ht="20.149999999999999" customHeight="1" x14ac:dyDescent="0.25">
      <c r="A57" s="250" t="s">
        <v>232</v>
      </c>
      <c r="B57" s="212">
        <v>0</v>
      </c>
      <c r="C57" s="212">
        <v>0</v>
      </c>
      <c r="D57" s="213">
        <f t="shared" ref="D57:D67" si="31">B57+C57</f>
        <v>0</v>
      </c>
      <c r="E57" s="212">
        <v>0</v>
      </c>
      <c r="F57" s="212">
        <v>0</v>
      </c>
      <c r="G57" s="23">
        <f t="shared" ref="G57:G67" si="32">E57+F57</f>
        <v>0</v>
      </c>
      <c r="H57" s="24">
        <f t="shared" ref="H57:H67" si="33">SUM(D57,G57)</f>
        <v>0</v>
      </c>
    </row>
    <row r="58" spans="1:8" s="7" customFormat="1" ht="20.149999999999999" customHeight="1" x14ac:dyDescent="0.25">
      <c r="A58" s="250" t="s">
        <v>233</v>
      </c>
      <c r="B58" s="212">
        <v>0</v>
      </c>
      <c r="C58" s="212">
        <v>0</v>
      </c>
      <c r="D58" s="213">
        <f t="shared" si="31"/>
        <v>0</v>
      </c>
      <c r="E58" s="212">
        <v>0</v>
      </c>
      <c r="F58" s="212">
        <v>0</v>
      </c>
      <c r="G58" s="23">
        <f t="shared" si="32"/>
        <v>0</v>
      </c>
      <c r="H58" s="24">
        <f t="shared" si="33"/>
        <v>0</v>
      </c>
    </row>
    <row r="59" spans="1:8" s="7" customFormat="1" ht="20.149999999999999" customHeight="1" x14ac:dyDescent="0.25">
      <c r="A59" s="250" t="s">
        <v>234</v>
      </c>
      <c r="B59" s="212">
        <v>0</v>
      </c>
      <c r="C59" s="212">
        <v>0</v>
      </c>
      <c r="D59" s="213">
        <f t="shared" si="31"/>
        <v>0</v>
      </c>
      <c r="E59" s="212">
        <v>0</v>
      </c>
      <c r="F59" s="212">
        <v>0</v>
      </c>
      <c r="G59" s="23">
        <f t="shared" si="32"/>
        <v>0</v>
      </c>
      <c r="H59" s="24">
        <f t="shared" si="33"/>
        <v>0</v>
      </c>
    </row>
    <row r="60" spans="1:8" s="7" customFormat="1" ht="20.149999999999999" customHeight="1" x14ac:dyDescent="0.25">
      <c r="A60" s="250" t="s">
        <v>235</v>
      </c>
      <c r="B60" s="212">
        <v>0</v>
      </c>
      <c r="C60" s="212">
        <v>0</v>
      </c>
      <c r="D60" s="213">
        <f t="shared" si="31"/>
        <v>0</v>
      </c>
      <c r="E60" s="212">
        <v>0</v>
      </c>
      <c r="F60" s="212">
        <v>0</v>
      </c>
      <c r="G60" s="23">
        <f t="shared" si="32"/>
        <v>0</v>
      </c>
      <c r="H60" s="24">
        <f t="shared" si="33"/>
        <v>0</v>
      </c>
    </row>
    <row r="61" spans="1:8" s="7" customFormat="1" ht="20.149999999999999" customHeight="1" x14ac:dyDescent="0.25">
      <c r="A61" s="250" t="s">
        <v>236</v>
      </c>
      <c r="B61" s="212">
        <v>0</v>
      </c>
      <c r="C61" s="212">
        <v>0</v>
      </c>
      <c r="D61" s="213">
        <f t="shared" si="31"/>
        <v>0</v>
      </c>
      <c r="E61" s="212">
        <v>0</v>
      </c>
      <c r="F61" s="212">
        <v>0</v>
      </c>
      <c r="G61" s="23">
        <f t="shared" si="32"/>
        <v>0</v>
      </c>
      <c r="H61" s="24">
        <f t="shared" si="33"/>
        <v>0</v>
      </c>
    </row>
    <row r="62" spans="1:8" s="7" customFormat="1" ht="20.149999999999999" customHeight="1" x14ac:dyDescent="0.25">
      <c r="A62" s="250" t="s">
        <v>237</v>
      </c>
      <c r="B62" s="212">
        <v>0</v>
      </c>
      <c r="C62" s="212">
        <v>0</v>
      </c>
      <c r="D62" s="213">
        <f t="shared" si="31"/>
        <v>0</v>
      </c>
      <c r="E62" s="212">
        <v>0</v>
      </c>
      <c r="F62" s="212">
        <v>0</v>
      </c>
      <c r="G62" s="23">
        <f t="shared" si="32"/>
        <v>0</v>
      </c>
      <c r="H62" s="24">
        <f t="shared" si="33"/>
        <v>0</v>
      </c>
    </row>
    <row r="63" spans="1:8" s="7" customFormat="1" ht="20.149999999999999" customHeight="1" x14ac:dyDescent="0.25">
      <c r="A63" s="250" t="s">
        <v>238</v>
      </c>
      <c r="B63" s="212">
        <v>44600</v>
      </c>
      <c r="C63" s="212">
        <v>0</v>
      </c>
      <c r="D63" s="213">
        <f t="shared" si="31"/>
        <v>44600</v>
      </c>
      <c r="E63" s="212">
        <v>0</v>
      </c>
      <c r="F63" s="212">
        <v>0</v>
      </c>
      <c r="G63" s="23">
        <f t="shared" si="32"/>
        <v>0</v>
      </c>
      <c r="H63" s="24">
        <f t="shared" si="33"/>
        <v>44600</v>
      </c>
    </row>
    <row r="64" spans="1:8" s="7" customFormat="1" ht="20.149999999999999" customHeight="1" x14ac:dyDescent="0.25">
      <c r="A64" s="250" t="s">
        <v>239</v>
      </c>
      <c r="B64" s="212">
        <v>0</v>
      </c>
      <c r="C64" s="212">
        <v>0</v>
      </c>
      <c r="D64" s="213">
        <f t="shared" si="31"/>
        <v>0</v>
      </c>
      <c r="E64" s="212">
        <v>0</v>
      </c>
      <c r="F64" s="212">
        <v>0</v>
      </c>
      <c r="G64" s="23">
        <f t="shared" si="32"/>
        <v>0</v>
      </c>
      <c r="H64" s="24">
        <f t="shared" si="33"/>
        <v>0</v>
      </c>
    </row>
    <row r="65" spans="1:8" s="7" customFormat="1" ht="20.149999999999999" customHeight="1" x14ac:dyDescent="0.25">
      <c r="A65" s="250" t="s">
        <v>240</v>
      </c>
      <c r="B65" s="212">
        <v>93913</v>
      </c>
      <c r="C65" s="212">
        <v>0</v>
      </c>
      <c r="D65" s="213">
        <f t="shared" si="31"/>
        <v>93913</v>
      </c>
      <c r="E65" s="212">
        <v>0</v>
      </c>
      <c r="F65" s="212">
        <v>0</v>
      </c>
      <c r="G65" s="23">
        <f t="shared" si="32"/>
        <v>0</v>
      </c>
      <c r="H65" s="24">
        <f t="shared" si="33"/>
        <v>93913</v>
      </c>
    </row>
    <row r="66" spans="1:8" s="7" customFormat="1" ht="20.149999999999999" customHeight="1" x14ac:dyDescent="0.25">
      <c r="A66" s="250" t="s">
        <v>241</v>
      </c>
      <c r="B66" s="212">
        <v>10957</v>
      </c>
      <c r="C66" s="212">
        <v>0</v>
      </c>
      <c r="D66" s="213">
        <f t="shared" si="31"/>
        <v>10957</v>
      </c>
      <c r="E66" s="212">
        <v>2618</v>
      </c>
      <c r="F66" s="212">
        <v>0</v>
      </c>
      <c r="G66" s="23">
        <f t="shared" si="32"/>
        <v>2618</v>
      </c>
      <c r="H66" s="24">
        <f t="shared" si="33"/>
        <v>13575</v>
      </c>
    </row>
    <row r="67" spans="1:8" s="7" customFormat="1" ht="20.149999999999999" customHeight="1" x14ac:dyDescent="0.25">
      <c r="A67" s="250" t="s">
        <v>242</v>
      </c>
      <c r="B67" s="212">
        <v>0</v>
      </c>
      <c r="C67" s="212">
        <v>0</v>
      </c>
      <c r="D67" s="213">
        <f t="shared" si="31"/>
        <v>0</v>
      </c>
      <c r="E67" s="212">
        <v>0</v>
      </c>
      <c r="F67" s="212">
        <v>0</v>
      </c>
      <c r="G67" s="23">
        <f t="shared" si="32"/>
        <v>0</v>
      </c>
      <c r="H67" s="24">
        <f t="shared" si="33"/>
        <v>0</v>
      </c>
    </row>
    <row r="68" spans="1:8" s="7" customFormat="1" ht="20.149999999999999" customHeight="1" thickBot="1" x14ac:dyDescent="0.3">
      <c r="A68" s="20" t="s">
        <v>214</v>
      </c>
      <c r="B68" s="21">
        <f>SUM(B52:B67)</f>
        <v>505670</v>
      </c>
      <c r="C68" s="21">
        <f t="shared" ref="C68" si="34">SUM(C52:C67)</f>
        <v>79113</v>
      </c>
      <c r="D68" s="21">
        <f t="shared" ref="D68" si="35">SUM(D52:D67)</f>
        <v>584783</v>
      </c>
      <c r="E68" s="21">
        <f t="shared" ref="E68" si="36">SUM(E52:E67)</f>
        <v>1009697</v>
      </c>
      <c r="F68" s="21">
        <f t="shared" ref="F68" si="37">SUM(F52:F67)</f>
        <v>11929</v>
      </c>
      <c r="G68" s="21">
        <f t="shared" ref="G68" si="38">SUM(G52:G67)</f>
        <v>1021626</v>
      </c>
      <c r="H68" s="21">
        <f t="shared" ref="H68" si="39">SUM(H52:H67)</f>
        <v>1606409</v>
      </c>
    </row>
    <row r="69" spans="1:8" s="16" customFormat="1" ht="20.149999999999999" customHeight="1" thickBot="1" x14ac:dyDescent="0.3">
      <c r="A69" s="414"/>
      <c r="B69" s="415"/>
      <c r="C69" s="415"/>
      <c r="D69" s="415"/>
      <c r="E69" s="415"/>
      <c r="F69" s="415"/>
      <c r="G69" s="415"/>
      <c r="H69" s="415"/>
    </row>
    <row r="70" spans="1:8" s="16" customFormat="1" ht="20.149999999999999" customHeight="1" x14ac:dyDescent="0.25">
      <c r="A70" s="423" t="s">
        <v>245</v>
      </c>
      <c r="B70" s="424"/>
      <c r="C70" s="424"/>
      <c r="D70" s="424"/>
      <c r="E70" s="424"/>
      <c r="F70" s="424"/>
      <c r="G70" s="424"/>
      <c r="H70" s="425"/>
    </row>
    <row r="71" spans="1:8" s="7" customFormat="1" ht="20.149999999999999" customHeight="1" x14ac:dyDescent="0.25">
      <c r="A71" s="418" t="s">
        <v>223</v>
      </c>
      <c r="B71" s="392" t="s">
        <v>224</v>
      </c>
      <c r="C71" s="392"/>
      <c r="D71" s="392"/>
      <c r="E71" s="392" t="s">
        <v>225</v>
      </c>
      <c r="F71" s="392"/>
      <c r="G71" s="392"/>
      <c r="H71" s="413" t="s">
        <v>214</v>
      </c>
    </row>
    <row r="72" spans="1:8" s="7" customFormat="1" ht="20.149999999999999" customHeight="1" thickBot="1" x14ac:dyDescent="0.3">
      <c r="A72" s="419"/>
      <c r="B72" s="249" t="s">
        <v>226</v>
      </c>
      <c r="C72" s="249" t="s">
        <v>227</v>
      </c>
      <c r="D72" s="249" t="s">
        <v>214</v>
      </c>
      <c r="E72" s="249" t="s">
        <v>226</v>
      </c>
      <c r="F72" s="249" t="s">
        <v>227</v>
      </c>
      <c r="G72" s="249" t="s">
        <v>214</v>
      </c>
      <c r="H72" s="413"/>
    </row>
    <row r="73" spans="1:8" s="7" customFormat="1" ht="20.149999999999999" customHeight="1" x14ac:dyDescent="0.25">
      <c r="A73" s="25" t="s">
        <v>207</v>
      </c>
      <c r="B73" s="17">
        <v>370448</v>
      </c>
      <c r="C73" s="17">
        <v>82277</v>
      </c>
      <c r="D73" s="18">
        <f>B73+C73</f>
        <v>452725</v>
      </c>
      <c r="E73" s="17">
        <v>30117</v>
      </c>
      <c r="F73" s="17">
        <v>12406</v>
      </c>
      <c r="G73" s="22">
        <f>E73+F73</f>
        <v>42523</v>
      </c>
      <c r="H73" s="24">
        <f>SUM(D73,G73)</f>
        <v>495248</v>
      </c>
    </row>
    <row r="74" spans="1:8" s="7" customFormat="1" ht="20.149999999999999" customHeight="1" x14ac:dyDescent="0.25">
      <c r="A74" s="250" t="s">
        <v>228</v>
      </c>
      <c r="B74" s="17">
        <v>0</v>
      </c>
      <c r="C74" s="17">
        <v>0</v>
      </c>
      <c r="D74" s="18">
        <f>B74+C74</f>
        <v>0</v>
      </c>
      <c r="E74" s="17">
        <v>0</v>
      </c>
      <c r="F74" s="17">
        <v>0</v>
      </c>
      <c r="G74" s="22">
        <f>E74+F74</f>
        <v>0</v>
      </c>
      <c r="H74" s="24">
        <f>SUM(D74,G74)</f>
        <v>0</v>
      </c>
    </row>
    <row r="75" spans="1:8" s="7" customFormat="1" ht="20.149999999999999" customHeight="1" x14ac:dyDescent="0.25">
      <c r="A75" s="250" t="s">
        <v>229</v>
      </c>
      <c r="B75" s="212">
        <v>0</v>
      </c>
      <c r="C75" s="212">
        <v>0</v>
      </c>
      <c r="D75" s="213">
        <f t="shared" ref="D75:D88" si="40">B75+C75</f>
        <v>0</v>
      </c>
      <c r="E75" s="212">
        <v>995829</v>
      </c>
      <c r="F75" s="212">
        <v>0</v>
      </c>
      <c r="G75" s="23">
        <f t="shared" ref="G75:G88" si="41">E75+F75</f>
        <v>995829</v>
      </c>
      <c r="H75" s="24">
        <f t="shared" ref="H75:H88" si="42">SUM(D75,G75)</f>
        <v>995829</v>
      </c>
    </row>
    <row r="76" spans="1:8" s="7" customFormat="1" ht="20.149999999999999" customHeight="1" x14ac:dyDescent="0.25">
      <c r="A76" s="250" t="s">
        <v>230</v>
      </c>
      <c r="B76" s="212">
        <v>0</v>
      </c>
      <c r="C76" s="212">
        <v>0</v>
      </c>
      <c r="D76" s="213">
        <f t="shared" si="40"/>
        <v>0</v>
      </c>
      <c r="E76" s="212">
        <v>21416</v>
      </c>
      <c r="F76" s="212">
        <v>0</v>
      </c>
      <c r="G76" s="23">
        <f t="shared" si="41"/>
        <v>21416</v>
      </c>
      <c r="H76" s="24">
        <f t="shared" si="42"/>
        <v>21416</v>
      </c>
    </row>
    <row r="77" spans="1:8" s="7" customFormat="1" ht="20.149999999999999" customHeight="1" x14ac:dyDescent="0.25">
      <c r="A77" s="33" t="s">
        <v>231</v>
      </c>
      <c r="B77" s="212">
        <v>0</v>
      </c>
      <c r="C77" s="212">
        <v>0</v>
      </c>
      <c r="D77" s="213">
        <f t="shared" si="40"/>
        <v>0</v>
      </c>
      <c r="E77" s="212">
        <v>0</v>
      </c>
      <c r="F77" s="212">
        <v>0</v>
      </c>
      <c r="G77" s="23">
        <f t="shared" si="41"/>
        <v>0</v>
      </c>
      <c r="H77" s="24">
        <f t="shared" si="42"/>
        <v>0</v>
      </c>
    </row>
    <row r="78" spans="1:8" s="7" customFormat="1" ht="20.149999999999999" customHeight="1" x14ac:dyDescent="0.25">
      <c r="A78" s="250" t="s">
        <v>232</v>
      </c>
      <c r="B78" s="212">
        <v>0</v>
      </c>
      <c r="C78" s="212">
        <v>0</v>
      </c>
      <c r="D78" s="213">
        <f t="shared" si="40"/>
        <v>0</v>
      </c>
      <c r="E78" s="212">
        <v>0</v>
      </c>
      <c r="F78" s="212">
        <v>0</v>
      </c>
      <c r="G78" s="23">
        <f t="shared" si="41"/>
        <v>0</v>
      </c>
      <c r="H78" s="24">
        <f t="shared" si="42"/>
        <v>0</v>
      </c>
    </row>
    <row r="79" spans="1:8" s="7" customFormat="1" ht="20.149999999999999" customHeight="1" x14ac:dyDescent="0.25">
      <c r="A79" s="250" t="s">
        <v>233</v>
      </c>
      <c r="B79" s="212">
        <v>0</v>
      </c>
      <c r="C79" s="212">
        <v>0</v>
      </c>
      <c r="D79" s="213">
        <f t="shared" si="40"/>
        <v>0</v>
      </c>
      <c r="E79" s="212">
        <v>0</v>
      </c>
      <c r="F79" s="212">
        <v>0</v>
      </c>
      <c r="G79" s="23">
        <f t="shared" si="41"/>
        <v>0</v>
      </c>
      <c r="H79" s="24">
        <f t="shared" si="42"/>
        <v>0</v>
      </c>
    </row>
    <row r="80" spans="1:8" s="7" customFormat="1" ht="20.149999999999999" customHeight="1" x14ac:dyDescent="0.25">
      <c r="A80" s="250" t="s">
        <v>234</v>
      </c>
      <c r="B80" s="212">
        <v>0</v>
      </c>
      <c r="C80" s="212">
        <v>0</v>
      </c>
      <c r="D80" s="213">
        <f t="shared" si="40"/>
        <v>0</v>
      </c>
      <c r="E80" s="212">
        <v>0</v>
      </c>
      <c r="F80" s="212">
        <v>0</v>
      </c>
      <c r="G80" s="23">
        <f t="shared" si="41"/>
        <v>0</v>
      </c>
      <c r="H80" s="24">
        <f t="shared" si="42"/>
        <v>0</v>
      </c>
    </row>
    <row r="81" spans="1:8" s="7" customFormat="1" ht="20.149999999999999" customHeight="1" x14ac:dyDescent="0.25">
      <c r="A81" s="250" t="s">
        <v>235</v>
      </c>
      <c r="B81" s="212">
        <v>0</v>
      </c>
      <c r="C81" s="212">
        <v>0</v>
      </c>
      <c r="D81" s="213">
        <f t="shared" si="40"/>
        <v>0</v>
      </c>
      <c r="E81" s="212">
        <v>0</v>
      </c>
      <c r="F81" s="212">
        <v>0</v>
      </c>
      <c r="G81" s="23">
        <f t="shared" si="41"/>
        <v>0</v>
      </c>
      <c r="H81" s="24">
        <f t="shared" si="42"/>
        <v>0</v>
      </c>
    </row>
    <row r="82" spans="1:8" s="7" customFormat="1" ht="20.149999999999999" customHeight="1" x14ac:dyDescent="0.25">
      <c r="A82" s="250" t="s">
        <v>236</v>
      </c>
      <c r="B82" s="212">
        <v>0</v>
      </c>
      <c r="C82" s="212">
        <v>0</v>
      </c>
      <c r="D82" s="213">
        <f t="shared" si="40"/>
        <v>0</v>
      </c>
      <c r="E82" s="212">
        <v>0</v>
      </c>
      <c r="F82" s="212">
        <v>0</v>
      </c>
      <c r="G82" s="23">
        <f t="shared" si="41"/>
        <v>0</v>
      </c>
      <c r="H82" s="24">
        <f t="shared" si="42"/>
        <v>0</v>
      </c>
    </row>
    <row r="83" spans="1:8" s="7" customFormat="1" ht="20.149999999999999" customHeight="1" x14ac:dyDescent="0.25">
      <c r="A83" s="250" t="s">
        <v>237</v>
      </c>
      <c r="B83" s="212">
        <v>0</v>
      </c>
      <c r="C83" s="212">
        <v>0</v>
      </c>
      <c r="D83" s="213">
        <f t="shared" si="40"/>
        <v>0</v>
      </c>
      <c r="E83" s="212">
        <v>0</v>
      </c>
      <c r="F83" s="212">
        <v>0</v>
      </c>
      <c r="G83" s="23">
        <f t="shared" si="41"/>
        <v>0</v>
      </c>
      <c r="H83" s="24">
        <f t="shared" si="42"/>
        <v>0</v>
      </c>
    </row>
    <row r="84" spans="1:8" s="7" customFormat="1" ht="20.149999999999999" customHeight="1" x14ac:dyDescent="0.25">
      <c r="A84" s="250" t="s">
        <v>238</v>
      </c>
      <c r="B84" s="212">
        <v>46384</v>
      </c>
      <c r="C84" s="212">
        <v>0</v>
      </c>
      <c r="D84" s="213">
        <f t="shared" si="40"/>
        <v>46384</v>
      </c>
      <c r="E84" s="212">
        <v>0</v>
      </c>
      <c r="F84" s="212">
        <v>0</v>
      </c>
      <c r="G84" s="23">
        <f t="shared" si="41"/>
        <v>0</v>
      </c>
      <c r="H84" s="24">
        <f t="shared" si="42"/>
        <v>46384</v>
      </c>
    </row>
    <row r="85" spans="1:8" s="7" customFormat="1" ht="20.149999999999999" customHeight="1" x14ac:dyDescent="0.25">
      <c r="A85" s="250" t="s">
        <v>239</v>
      </c>
      <c r="B85" s="212">
        <v>0</v>
      </c>
      <c r="C85" s="212">
        <v>0</v>
      </c>
      <c r="D85" s="213">
        <f t="shared" si="40"/>
        <v>0</v>
      </c>
      <c r="E85" s="212">
        <v>0</v>
      </c>
      <c r="F85" s="212">
        <v>0</v>
      </c>
      <c r="G85" s="23">
        <f t="shared" si="41"/>
        <v>0</v>
      </c>
      <c r="H85" s="24">
        <f t="shared" si="42"/>
        <v>0</v>
      </c>
    </row>
    <row r="86" spans="1:8" s="7" customFormat="1" ht="20.149999999999999" customHeight="1" x14ac:dyDescent="0.25">
      <c r="A86" s="250" t="s">
        <v>240</v>
      </c>
      <c r="B86" s="212">
        <v>97670</v>
      </c>
      <c r="C86" s="212">
        <v>0</v>
      </c>
      <c r="D86" s="213">
        <f t="shared" si="40"/>
        <v>97670</v>
      </c>
      <c r="E86" s="212">
        <v>0</v>
      </c>
      <c r="F86" s="212">
        <v>0</v>
      </c>
      <c r="G86" s="23">
        <f t="shared" si="41"/>
        <v>0</v>
      </c>
      <c r="H86" s="24">
        <f t="shared" si="42"/>
        <v>97670</v>
      </c>
    </row>
    <row r="87" spans="1:8" s="7" customFormat="1" ht="20.149999999999999" customHeight="1" x14ac:dyDescent="0.25">
      <c r="A87" s="250" t="s">
        <v>241</v>
      </c>
      <c r="B87" s="212">
        <v>11396</v>
      </c>
      <c r="C87" s="212">
        <v>0</v>
      </c>
      <c r="D87" s="213">
        <f t="shared" si="40"/>
        <v>11396</v>
      </c>
      <c r="E87" s="212">
        <v>2722</v>
      </c>
      <c r="F87" s="212">
        <v>0</v>
      </c>
      <c r="G87" s="23">
        <f t="shared" si="41"/>
        <v>2722</v>
      </c>
      <c r="H87" s="24">
        <f t="shared" si="42"/>
        <v>14118</v>
      </c>
    </row>
    <row r="88" spans="1:8" s="7" customFormat="1" ht="20.149999999999999" customHeight="1" x14ac:dyDescent="0.25">
      <c r="A88" s="250" t="s">
        <v>242</v>
      </c>
      <c r="B88" s="212">
        <v>0</v>
      </c>
      <c r="C88" s="212">
        <v>0</v>
      </c>
      <c r="D88" s="213">
        <f t="shared" si="40"/>
        <v>0</v>
      </c>
      <c r="E88" s="212">
        <v>0</v>
      </c>
      <c r="F88" s="212">
        <v>0</v>
      </c>
      <c r="G88" s="23">
        <f t="shared" si="41"/>
        <v>0</v>
      </c>
      <c r="H88" s="24">
        <f t="shared" si="42"/>
        <v>0</v>
      </c>
    </row>
    <row r="89" spans="1:8" s="7" customFormat="1" ht="20.149999999999999" customHeight="1" thickBot="1" x14ac:dyDescent="0.3">
      <c r="A89" s="20" t="s">
        <v>214</v>
      </c>
      <c r="B89" s="21">
        <f>SUM(B73:B88)</f>
        <v>525898</v>
      </c>
      <c r="C89" s="21">
        <f t="shared" ref="C89" si="43">SUM(C73:C88)</f>
        <v>82277</v>
      </c>
      <c r="D89" s="21">
        <f t="shared" ref="D89" si="44">SUM(D73:D88)</f>
        <v>608175</v>
      </c>
      <c r="E89" s="21">
        <f t="shared" ref="E89" si="45">SUM(E73:E88)</f>
        <v>1050084</v>
      </c>
      <c r="F89" s="21">
        <f t="shared" ref="F89" si="46">SUM(F73:F88)</f>
        <v>12406</v>
      </c>
      <c r="G89" s="21">
        <f t="shared" ref="G89" si="47">SUM(G73:G88)</f>
        <v>1062490</v>
      </c>
      <c r="H89" s="21">
        <f t="shared" ref="H89" si="48">SUM(H73:H88)</f>
        <v>1670665</v>
      </c>
    </row>
    <row r="90" spans="1:8" s="16" customFormat="1" ht="20.149999999999999" customHeight="1" thickBot="1" x14ac:dyDescent="0.3">
      <c r="A90" s="414"/>
      <c r="B90" s="415"/>
      <c r="C90" s="415"/>
      <c r="D90" s="415"/>
      <c r="E90" s="415"/>
      <c r="F90" s="415"/>
      <c r="G90" s="415"/>
      <c r="H90" s="415"/>
    </row>
    <row r="91" spans="1:8" s="16" customFormat="1" ht="20.149999999999999" customHeight="1" x14ac:dyDescent="0.25">
      <c r="A91" s="423" t="s">
        <v>246</v>
      </c>
      <c r="B91" s="424"/>
      <c r="C91" s="424"/>
      <c r="D91" s="424"/>
      <c r="E91" s="424"/>
      <c r="F91" s="424"/>
      <c r="G91" s="424"/>
      <c r="H91" s="425"/>
    </row>
    <row r="92" spans="1:8" s="7" customFormat="1" ht="20.149999999999999" customHeight="1" x14ac:dyDescent="0.25">
      <c r="A92" s="411" t="s">
        <v>223</v>
      </c>
      <c r="B92" s="392" t="s">
        <v>224</v>
      </c>
      <c r="C92" s="392"/>
      <c r="D92" s="392"/>
      <c r="E92" s="392" t="s">
        <v>225</v>
      </c>
      <c r="F92" s="392"/>
      <c r="G92" s="392"/>
      <c r="H92" s="413" t="s">
        <v>214</v>
      </c>
    </row>
    <row r="93" spans="1:8" s="7" customFormat="1" ht="20.149999999999999" customHeight="1" x14ac:dyDescent="0.25">
      <c r="A93" s="453"/>
      <c r="B93" s="249" t="s">
        <v>226</v>
      </c>
      <c r="C93" s="249" t="s">
        <v>227</v>
      </c>
      <c r="D93" s="249" t="s">
        <v>214</v>
      </c>
      <c r="E93" s="249" t="s">
        <v>226</v>
      </c>
      <c r="F93" s="249" t="s">
        <v>227</v>
      </c>
      <c r="G93" s="249" t="s">
        <v>214</v>
      </c>
      <c r="H93" s="413"/>
    </row>
    <row r="94" spans="1:8" s="7" customFormat="1" ht="20.149999999999999" customHeight="1" x14ac:dyDescent="0.25">
      <c r="A94" s="25" t="s">
        <v>207</v>
      </c>
      <c r="B94" s="17">
        <v>385266</v>
      </c>
      <c r="C94" s="17">
        <v>85568</v>
      </c>
      <c r="D94" s="18">
        <f>B94+C94</f>
        <v>470834</v>
      </c>
      <c r="E94" s="17">
        <v>31322</v>
      </c>
      <c r="F94" s="17">
        <v>12902</v>
      </c>
      <c r="G94" s="22">
        <f>E94+F94</f>
        <v>44224</v>
      </c>
      <c r="H94" s="24">
        <f>SUM(D94,G94)</f>
        <v>515058</v>
      </c>
    </row>
    <row r="95" spans="1:8" s="7" customFormat="1" ht="20.149999999999999" customHeight="1" x14ac:dyDescent="0.25">
      <c r="A95" s="250" t="s">
        <v>228</v>
      </c>
      <c r="B95" s="17">
        <v>0</v>
      </c>
      <c r="C95" s="17">
        <v>0</v>
      </c>
      <c r="D95" s="18">
        <f>B95+C95</f>
        <v>0</v>
      </c>
      <c r="E95" s="17">
        <v>0</v>
      </c>
      <c r="F95" s="17">
        <v>0</v>
      </c>
      <c r="G95" s="22">
        <f>E95+F95</f>
        <v>0</v>
      </c>
      <c r="H95" s="24">
        <f>SUM(D95,G95)</f>
        <v>0</v>
      </c>
    </row>
    <row r="96" spans="1:8" s="7" customFormat="1" ht="20.149999999999999" customHeight="1" x14ac:dyDescent="0.25">
      <c r="A96" s="250" t="s">
        <v>229</v>
      </c>
      <c r="B96" s="212">
        <v>0</v>
      </c>
      <c r="C96" s="212">
        <v>0</v>
      </c>
      <c r="D96" s="213">
        <f t="shared" ref="D96:D109" si="49">B96+C96</f>
        <v>0</v>
      </c>
      <c r="E96" s="212">
        <v>1035662</v>
      </c>
      <c r="F96" s="212">
        <v>0</v>
      </c>
      <c r="G96" s="23">
        <f t="shared" ref="G96:G109" si="50">E96+F96</f>
        <v>1035662</v>
      </c>
      <c r="H96" s="24">
        <f t="shared" ref="H96:H109" si="51">SUM(D96,G96)</f>
        <v>1035662</v>
      </c>
    </row>
    <row r="97" spans="1:8" s="7" customFormat="1" ht="20.149999999999999" customHeight="1" x14ac:dyDescent="0.25">
      <c r="A97" s="250" t="s">
        <v>230</v>
      </c>
      <c r="B97" s="212">
        <v>0</v>
      </c>
      <c r="C97" s="212">
        <v>0</v>
      </c>
      <c r="D97" s="213">
        <f t="shared" si="49"/>
        <v>0</v>
      </c>
      <c r="E97" s="212">
        <v>22272</v>
      </c>
      <c r="F97" s="212">
        <v>0</v>
      </c>
      <c r="G97" s="23">
        <f t="shared" si="50"/>
        <v>22272</v>
      </c>
      <c r="H97" s="24">
        <f t="shared" si="51"/>
        <v>22272</v>
      </c>
    </row>
    <row r="98" spans="1:8" s="7" customFormat="1" ht="20.149999999999999" customHeight="1" x14ac:dyDescent="0.25">
      <c r="A98" s="33" t="s">
        <v>231</v>
      </c>
      <c r="B98" s="212">
        <v>0</v>
      </c>
      <c r="C98" s="212">
        <v>0</v>
      </c>
      <c r="D98" s="213">
        <f t="shared" si="49"/>
        <v>0</v>
      </c>
      <c r="E98" s="212">
        <v>0</v>
      </c>
      <c r="F98" s="212">
        <v>0</v>
      </c>
      <c r="G98" s="23">
        <f t="shared" si="50"/>
        <v>0</v>
      </c>
      <c r="H98" s="24">
        <f t="shared" si="51"/>
        <v>0</v>
      </c>
    </row>
    <row r="99" spans="1:8" s="7" customFormat="1" ht="20.149999999999999" customHeight="1" x14ac:dyDescent="0.25">
      <c r="A99" s="250" t="s">
        <v>232</v>
      </c>
      <c r="B99" s="212">
        <v>0</v>
      </c>
      <c r="C99" s="212">
        <v>0</v>
      </c>
      <c r="D99" s="213">
        <f t="shared" si="49"/>
        <v>0</v>
      </c>
      <c r="E99" s="212">
        <v>0</v>
      </c>
      <c r="F99" s="212">
        <v>0</v>
      </c>
      <c r="G99" s="23">
        <f t="shared" si="50"/>
        <v>0</v>
      </c>
      <c r="H99" s="24">
        <f t="shared" si="51"/>
        <v>0</v>
      </c>
    </row>
    <row r="100" spans="1:8" s="7" customFormat="1" ht="20.149999999999999" customHeight="1" x14ac:dyDescent="0.25">
      <c r="A100" s="250" t="s">
        <v>233</v>
      </c>
      <c r="B100" s="212">
        <v>0</v>
      </c>
      <c r="C100" s="212">
        <v>0</v>
      </c>
      <c r="D100" s="213">
        <f t="shared" si="49"/>
        <v>0</v>
      </c>
      <c r="E100" s="212">
        <v>0</v>
      </c>
      <c r="F100" s="212">
        <v>0</v>
      </c>
      <c r="G100" s="23">
        <f t="shared" si="50"/>
        <v>0</v>
      </c>
      <c r="H100" s="24">
        <f t="shared" si="51"/>
        <v>0</v>
      </c>
    </row>
    <row r="101" spans="1:8" s="7" customFormat="1" ht="20.149999999999999" customHeight="1" x14ac:dyDescent="0.25">
      <c r="A101" s="250" t="s">
        <v>234</v>
      </c>
      <c r="B101" s="212">
        <v>0</v>
      </c>
      <c r="C101" s="212">
        <v>0</v>
      </c>
      <c r="D101" s="213">
        <f t="shared" si="49"/>
        <v>0</v>
      </c>
      <c r="E101" s="212">
        <v>0</v>
      </c>
      <c r="F101" s="212">
        <v>0</v>
      </c>
      <c r="G101" s="23">
        <f t="shared" si="50"/>
        <v>0</v>
      </c>
      <c r="H101" s="24">
        <f t="shared" si="51"/>
        <v>0</v>
      </c>
    </row>
    <row r="102" spans="1:8" s="7" customFormat="1" ht="20.149999999999999" customHeight="1" x14ac:dyDescent="0.25">
      <c r="A102" s="250" t="s">
        <v>235</v>
      </c>
      <c r="B102" s="212">
        <v>0</v>
      </c>
      <c r="C102" s="212">
        <v>0</v>
      </c>
      <c r="D102" s="213">
        <f t="shared" si="49"/>
        <v>0</v>
      </c>
      <c r="E102" s="212">
        <v>0</v>
      </c>
      <c r="F102" s="212">
        <v>0</v>
      </c>
      <c r="G102" s="23">
        <f t="shared" si="50"/>
        <v>0</v>
      </c>
      <c r="H102" s="24">
        <f t="shared" si="51"/>
        <v>0</v>
      </c>
    </row>
    <row r="103" spans="1:8" s="7" customFormat="1" ht="20.149999999999999" customHeight="1" x14ac:dyDescent="0.25">
      <c r="A103" s="250" t="s">
        <v>236</v>
      </c>
      <c r="B103" s="212">
        <v>0</v>
      </c>
      <c r="C103" s="212">
        <v>0</v>
      </c>
      <c r="D103" s="213">
        <f t="shared" si="49"/>
        <v>0</v>
      </c>
      <c r="E103" s="212">
        <v>0</v>
      </c>
      <c r="F103" s="212">
        <v>0</v>
      </c>
      <c r="G103" s="23">
        <f t="shared" si="50"/>
        <v>0</v>
      </c>
      <c r="H103" s="24">
        <f t="shared" si="51"/>
        <v>0</v>
      </c>
    </row>
    <row r="104" spans="1:8" s="7" customFormat="1" ht="20.149999999999999" customHeight="1" x14ac:dyDescent="0.25">
      <c r="A104" s="250" t="s">
        <v>237</v>
      </c>
      <c r="B104" s="212">
        <v>0</v>
      </c>
      <c r="C104" s="212">
        <v>0</v>
      </c>
      <c r="D104" s="213">
        <f t="shared" si="49"/>
        <v>0</v>
      </c>
      <c r="E104" s="212">
        <v>0</v>
      </c>
      <c r="F104" s="212">
        <v>0</v>
      </c>
      <c r="G104" s="23">
        <f t="shared" si="50"/>
        <v>0</v>
      </c>
      <c r="H104" s="24">
        <f t="shared" si="51"/>
        <v>0</v>
      </c>
    </row>
    <row r="105" spans="1:8" s="7" customFormat="1" ht="20.149999999999999" customHeight="1" x14ac:dyDescent="0.25">
      <c r="A105" s="250" t="s">
        <v>238</v>
      </c>
      <c r="B105" s="212">
        <v>48240</v>
      </c>
      <c r="C105" s="212">
        <v>0</v>
      </c>
      <c r="D105" s="213">
        <f t="shared" si="49"/>
        <v>48240</v>
      </c>
      <c r="E105" s="212">
        <v>0</v>
      </c>
      <c r="F105" s="212">
        <v>0</v>
      </c>
      <c r="G105" s="23">
        <f t="shared" si="50"/>
        <v>0</v>
      </c>
      <c r="H105" s="24">
        <f t="shared" si="51"/>
        <v>48240</v>
      </c>
    </row>
    <row r="106" spans="1:8" s="7" customFormat="1" ht="20.149999999999999" customHeight="1" x14ac:dyDescent="0.25">
      <c r="A106" s="250" t="s">
        <v>239</v>
      </c>
      <c r="B106" s="212">
        <v>0</v>
      </c>
      <c r="C106" s="212">
        <v>0</v>
      </c>
      <c r="D106" s="213">
        <f t="shared" si="49"/>
        <v>0</v>
      </c>
      <c r="E106" s="212">
        <v>0</v>
      </c>
      <c r="F106" s="212">
        <v>0</v>
      </c>
      <c r="G106" s="23">
        <f t="shared" si="50"/>
        <v>0</v>
      </c>
      <c r="H106" s="24">
        <f t="shared" si="51"/>
        <v>0</v>
      </c>
    </row>
    <row r="107" spans="1:8" s="7" customFormat="1" ht="20.149999999999999" customHeight="1" x14ac:dyDescent="0.25">
      <c r="A107" s="250" t="s">
        <v>240</v>
      </c>
      <c r="B107" s="212">
        <v>101576</v>
      </c>
      <c r="C107" s="212">
        <v>0</v>
      </c>
      <c r="D107" s="213">
        <f t="shared" si="49"/>
        <v>101576</v>
      </c>
      <c r="E107" s="212">
        <v>0</v>
      </c>
      <c r="F107" s="212">
        <v>0</v>
      </c>
      <c r="G107" s="23">
        <f t="shared" si="50"/>
        <v>0</v>
      </c>
      <c r="H107" s="24">
        <f t="shared" si="51"/>
        <v>101576</v>
      </c>
    </row>
    <row r="108" spans="1:8" s="7" customFormat="1" ht="20.149999999999999" customHeight="1" x14ac:dyDescent="0.25">
      <c r="A108" s="250" t="s">
        <v>241</v>
      </c>
      <c r="B108" s="212">
        <v>11852</v>
      </c>
      <c r="C108" s="212">
        <v>0</v>
      </c>
      <c r="D108" s="213">
        <f t="shared" si="49"/>
        <v>11852</v>
      </c>
      <c r="E108" s="212">
        <v>2831</v>
      </c>
      <c r="F108" s="212">
        <v>0</v>
      </c>
      <c r="G108" s="23">
        <f t="shared" si="50"/>
        <v>2831</v>
      </c>
      <c r="H108" s="24">
        <f t="shared" si="51"/>
        <v>14683</v>
      </c>
    </row>
    <row r="109" spans="1:8" s="7" customFormat="1" ht="20.149999999999999" customHeight="1" x14ac:dyDescent="0.25">
      <c r="A109" s="250" t="s">
        <v>242</v>
      </c>
      <c r="B109" s="212">
        <v>0</v>
      </c>
      <c r="C109" s="212">
        <v>0</v>
      </c>
      <c r="D109" s="213">
        <f t="shared" si="49"/>
        <v>0</v>
      </c>
      <c r="E109" s="212">
        <v>0</v>
      </c>
      <c r="F109" s="212">
        <v>0</v>
      </c>
      <c r="G109" s="23">
        <f t="shared" si="50"/>
        <v>0</v>
      </c>
      <c r="H109" s="24">
        <f t="shared" si="51"/>
        <v>0</v>
      </c>
    </row>
    <row r="110" spans="1:8" s="7" customFormat="1" ht="20.149999999999999" customHeight="1" thickBot="1" x14ac:dyDescent="0.3">
      <c r="A110" s="20" t="s">
        <v>214</v>
      </c>
      <c r="B110" s="21">
        <f>SUM(B94:B109)</f>
        <v>546934</v>
      </c>
      <c r="C110" s="21">
        <f t="shared" ref="C110" si="52">SUM(C94:C109)</f>
        <v>85568</v>
      </c>
      <c r="D110" s="21">
        <f t="shared" ref="D110" si="53">SUM(D94:D109)</f>
        <v>632502</v>
      </c>
      <c r="E110" s="21">
        <f t="shared" ref="E110" si="54">SUM(E94:E109)</f>
        <v>1092087</v>
      </c>
      <c r="F110" s="21">
        <f t="shared" ref="F110" si="55">SUM(F94:F109)</f>
        <v>12902</v>
      </c>
      <c r="G110" s="21">
        <f t="shared" ref="G110" si="56">SUM(G94:G109)</f>
        <v>1104989</v>
      </c>
      <c r="H110" s="21">
        <f t="shared" ref="H110" si="57">SUM(H94:H109)</f>
        <v>1737491</v>
      </c>
    </row>
    <row r="111" spans="1:8" ht="20.149999999999999" customHeight="1" x14ac:dyDescent="0.25">
      <c r="A111" s="8"/>
      <c r="B111" s="8"/>
      <c r="C111" s="8"/>
      <c r="D111" s="8"/>
      <c r="E111" s="8"/>
      <c r="F111" s="8"/>
      <c r="G111" s="8"/>
      <c r="H111" s="8"/>
    </row>
    <row r="112" spans="1:8" ht="20.149999999999999" customHeight="1" thickBot="1" x14ac:dyDescent="0.3">
      <c r="A112" s="8"/>
      <c r="B112" s="8"/>
      <c r="C112" s="8"/>
      <c r="D112" s="8"/>
      <c r="E112" s="8"/>
      <c r="F112" s="8"/>
      <c r="G112" s="8"/>
      <c r="H112" s="8"/>
    </row>
    <row r="113" spans="1:14" s="7" customFormat="1" ht="20.149999999999999" customHeight="1" thickBot="1" x14ac:dyDescent="0.3">
      <c r="A113" s="399" t="s">
        <v>223</v>
      </c>
      <c r="B113" s="400"/>
      <c r="C113" s="400"/>
      <c r="D113" s="401"/>
      <c r="E113" s="26" t="s">
        <v>247</v>
      </c>
      <c r="F113" s="405" t="s">
        <v>248</v>
      </c>
      <c r="G113" s="406"/>
      <c r="H113" s="407"/>
    </row>
    <row r="114" spans="1:14" s="7" customFormat="1" ht="20.149999999999999" customHeight="1" x14ac:dyDescent="0.25">
      <c r="A114" s="402" t="s">
        <v>207</v>
      </c>
      <c r="B114" s="403"/>
      <c r="C114" s="403"/>
      <c r="D114" s="404"/>
      <c r="E114" s="31" t="s">
        <v>249</v>
      </c>
      <c r="F114" s="388" t="s">
        <v>250</v>
      </c>
      <c r="G114" s="389"/>
      <c r="H114" s="390"/>
    </row>
    <row r="115" spans="1:14" s="7" customFormat="1" ht="20.149999999999999" customHeight="1" x14ac:dyDescent="0.25">
      <c r="A115" s="396" t="s">
        <v>228</v>
      </c>
      <c r="B115" s="397"/>
      <c r="C115" s="397"/>
      <c r="D115" s="398"/>
      <c r="E115" s="31" t="s">
        <v>251</v>
      </c>
      <c r="F115" s="450" t="s">
        <v>252</v>
      </c>
      <c r="G115" s="451"/>
      <c r="H115" s="452"/>
      <c r="J115" s="27"/>
      <c r="K115" s="391"/>
      <c r="L115" s="391"/>
      <c r="M115" s="391"/>
      <c r="N115" s="391"/>
    </row>
    <row r="116" spans="1:14" s="7" customFormat="1" ht="20.149999999999999" customHeight="1" x14ac:dyDescent="0.25">
      <c r="A116" s="393" t="s">
        <v>229</v>
      </c>
      <c r="B116" s="394"/>
      <c r="C116" s="394"/>
      <c r="D116" s="395"/>
      <c r="E116" s="31" t="s">
        <v>253</v>
      </c>
      <c r="F116" s="438" t="s">
        <v>254</v>
      </c>
      <c r="G116" s="439"/>
      <c r="H116" s="440"/>
      <c r="J116" s="27"/>
      <c r="K116" s="248"/>
      <c r="L116" s="248"/>
      <c r="M116" s="248"/>
      <c r="N116" s="248"/>
    </row>
    <row r="117" spans="1:14" s="7" customFormat="1" ht="20.149999999999999" customHeight="1" x14ac:dyDescent="0.25">
      <c r="A117" s="393" t="s">
        <v>230</v>
      </c>
      <c r="B117" s="394"/>
      <c r="C117" s="394"/>
      <c r="D117" s="395"/>
      <c r="E117" s="31" t="s">
        <v>255</v>
      </c>
      <c r="F117" s="438" t="s">
        <v>256</v>
      </c>
      <c r="G117" s="439"/>
      <c r="H117" s="440"/>
      <c r="J117" s="27"/>
      <c r="K117" s="248"/>
      <c r="L117" s="248"/>
      <c r="M117" s="248"/>
      <c r="N117" s="248"/>
    </row>
    <row r="118" spans="1:14" s="7" customFormat="1" ht="20.149999999999999" customHeight="1" x14ac:dyDescent="0.25">
      <c r="A118" s="382" t="s">
        <v>231</v>
      </c>
      <c r="B118" s="383"/>
      <c r="C118" s="383"/>
      <c r="D118" s="384"/>
      <c r="E118" s="31" t="s">
        <v>257</v>
      </c>
      <c r="F118" s="385" t="s">
        <v>258</v>
      </c>
      <c r="G118" s="386"/>
      <c r="H118" s="387"/>
      <c r="J118" s="27"/>
      <c r="K118" s="248"/>
      <c r="L118" s="248"/>
      <c r="M118" s="248"/>
      <c r="N118" s="248"/>
    </row>
    <row r="119" spans="1:14" s="7" customFormat="1" ht="20.149999999999999" customHeight="1" x14ac:dyDescent="0.25">
      <c r="A119" s="393" t="s">
        <v>232</v>
      </c>
      <c r="B119" s="394"/>
      <c r="C119" s="394"/>
      <c r="D119" s="395"/>
      <c r="E119" s="31" t="s">
        <v>259</v>
      </c>
      <c r="F119" s="438" t="s">
        <v>260</v>
      </c>
      <c r="G119" s="439"/>
      <c r="H119" s="440"/>
      <c r="J119" s="27"/>
      <c r="K119" s="248"/>
      <c r="L119" s="248"/>
      <c r="M119" s="248"/>
      <c r="N119" s="248"/>
    </row>
    <row r="120" spans="1:14" s="7" customFormat="1" ht="20.149999999999999" customHeight="1" x14ac:dyDescent="0.25">
      <c r="A120" s="393" t="s">
        <v>233</v>
      </c>
      <c r="B120" s="394"/>
      <c r="C120" s="394"/>
      <c r="D120" s="395"/>
      <c r="E120" s="31" t="s">
        <v>261</v>
      </c>
      <c r="F120" s="438" t="s">
        <v>262</v>
      </c>
      <c r="G120" s="439"/>
      <c r="H120" s="440"/>
      <c r="J120" s="27"/>
      <c r="K120" s="248"/>
      <c r="L120" s="248"/>
      <c r="M120" s="248"/>
      <c r="N120" s="248"/>
    </row>
    <row r="121" spans="1:14" s="7" customFormat="1" ht="20.149999999999999" customHeight="1" x14ac:dyDescent="0.25">
      <c r="A121" s="393" t="s">
        <v>234</v>
      </c>
      <c r="B121" s="394"/>
      <c r="C121" s="394"/>
      <c r="D121" s="395"/>
      <c r="E121" s="31" t="s">
        <v>263</v>
      </c>
      <c r="F121" s="438" t="s">
        <v>264</v>
      </c>
      <c r="G121" s="439"/>
      <c r="H121" s="440"/>
      <c r="J121" s="27"/>
      <c r="K121" s="248"/>
      <c r="L121" s="248"/>
      <c r="M121" s="248"/>
      <c r="N121" s="248"/>
    </row>
    <row r="122" spans="1:14" s="7" customFormat="1" ht="20.149999999999999" customHeight="1" x14ac:dyDescent="0.25">
      <c r="A122" s="393" t="s">
        <v>235</v>
      </c>
      <c r="B122" s="394"/>
      <c r="C122" s="394"/>
      <c r="D122" s="395"/>
      <c r="E122" s="31" t="s">
        <v>265</v>
      </c>
      <c r="F122" s="438" t="s">
        <v>266</v>
      </c>
      <c r="G122" s="439"/>
      <c r="H122" s="440"/>
      <c r="J122" s="27"/>
      <c r="K122" s="248"/>
      <c r="L122" s="248"/>
      <c r="M122" s="248"/>
      <c r="N122" s="248"/>
    </row>
    <row r="123" spans="1:14" s="7" customFormat="1" ht="20.149999999999999" customHeight="1" x14ac:dyDescent="0.25">
      <c r="A123" s="393" t="s">
        <v>267</v>
      </c>
      <c r="B123" s="394"/>
      <c r="C123" s="394"/>
      <c r="D123" s="395"/>
      <c r="E123" s="32"/>
      <c r="F123" s="447"/>
      <c r="G123" s="448"/>
      <c r="H123" s="449"/>
      <c r="J123" s="27"/>
      <c r="K123" s="248"/>
      <c r="L123" s="248"/>
      <c r="M123" s="248"/>
      <c r="N123" s="248"/>
    </row>
    <row r="124" spans="1:14" s="7" customFormat="1" ht="20.149999999999999" customHeight="1" x14ac:dyDescent="0.25">
      <c r="A124" s="426" t="s">
        <v>268</v>
      </c>
      <c r="B124" s="427"/>
      <c r="C124" s="427"/>
      <c r="D124" s="428"/>
      <c r="E124" s="31" t="s">
        <v>269</v>
      </c>
      <c r="F124" s="438" t="s">
        <v>270</v>
      </c>
      <c r="G124" s="439"/>
      <c r="H124" s="440"/>
      <c r="J124" s="27"/>
      <c r="K124" s="28"/>
      <c r="L124" s="28"/>
      <c r="M124" s="28"/>
      <c r="N124" s="28"/>
    </row>
    <row r="125" spans="1:14" s="7" customFormat="1" ht="20.149999999999999" customHeight="1" x14ac:dyDescent="0.25">
      <c r="A125" s="426" t="s">
        <v>271</v>
      </c>
      <c r="B125" s="427"/>
      <c r="C125" s="427"/>
      <c r="D125" s="428"/>
      <c r="E125" s="31" t="s">
        <v>272</v>
      </c>
      <c r="F125" s="438" t="s">
        <v>273</v>
      </c>
      <c r="G125" s="439"/>
      <c r="H125" s="440"/>
      <c r="J125" s="27"/>
      <c r="K125" s="28"/>
      <c r="L125" s="28"/>
      <c r="M125" s="28"/>
      <c r="N125" s="28"/>
    </row>
    <row r="126" spans="1:14" s="7" customFormat="1" ht="20.149999999999999" customHeight="1" x14ac:dyDescent="0.25">
      <c r="A126" s="426" t="s">
        <v>274</v>
      </c>
      <c r="B126" s="427"/>
      <c r="C126" s="427"/>
      <c r="D126" s="428"/>
      <c r="E126" s="31" t="s">
        <v>275</v>
      </c>
      <c r="F126" s="438" t="s">
        <v>276</v>
      </c>
      <c r="G126" s="439"/>
      <c r="H126" s="440"/>
      <c r="J126" s="27"/>
      <c r="K126" s="28"/>
      <c r="L126" s="28"/>
      <c r="M126" s="28"/>
      <c r="N126" s="28"/>
    </row>
    <row r="127" spans="1:14" s="7" customFormat="1" ht="20.149999999999999" customHeight="1" x14ac:dyDescent="0.25">
      <c r="A127" s="393" t="s">
        <v>237</v>
      </c>
      <c r="B127" s="394"/>
      <c r="C127" s="394"/>
      <c r="D127" s="395"/>
      <c r="E127" s="32"/>
      <c r="F127" s="444"/>
      <c r="G127" s="445"/>
      <c r="H127" s="446"/>
      <c r="J127" s="27"/>
      <c r="K127" s="248"/>
      <c r="L127" s="248"/>
      <c r="M127" s="248"/>
      <c r="N127" s="248"/>
    </row>
    <row r="128" spans="1:14" s="7" customFormat="1" ht="20.149999999999999" customHeight="1" x14ac:dyDescent="0.25">
      <c r="A128" s="426" t="s">
        <v>277</v>
      </c>
      <c r="B128" s="427"/>
      <c r="C128" s="427"/>
      <c r="D128" s="428"/>
      <c r="E128" s="31" t="s">
        <v>278</v>
      </c>
      <c r="F128" s="438" t="s">
        <v>279</v>
      </c>
      <c r="G128" s="439"/>
      <c r="H128" s="440"/>
      <c r="J128" s="27"/>
      <c r="K128" s="28"/>
      <c r="L128" s="28"/>
      <c r="M128" s="28"/>
      <c r="N128" s="28"/>
    </row>
    <row r="129" spans="1:14" s="7" customFormat="1" ht="20.149999999999999" customHeight="1" x14ac:dyDescent="0.25">
      <c r="A129" s="426" t="s">
        <v>280</v>
      </c>
      <c r="B129" s="427"/>
      <c r="C129" s="427"/>
      <c r="D129" s="428"/>
      <c r="E129" s="31" t="s">
        <v>281</v>
      </c>
      <c r="F129" s="438" t="s">
        <v>282</v>
      </c>
      <c r="G129" s="439"/>
      <c r="H129" s="440"/>
      <c r="J129" s="27"/>
      <c r="K129" s="28"/>
      <c r="L129" s="28"/>
      <c r="M129" s="28"/>
      <c r="N129" s="28"/>
    </row>
    <row r="130" spans="1:14" s="7" customFormat="1" ht="20.149999999999999" customHeight="1" x14ac:dyDescent="0.25">
      <c r="A130" s="426" t="s">
        <v>283</v>
      </c>
      <c r="B130" s="427"/>
      <c r="C130" s="427"/>
      <c r="D130" s="428"/>
      <c r="E130" s="31" t="s">
        <v>284</v>
      </c>
      <c r="F130" s="438" t="s">
        <v>285</v>
      </c>
      <c r="G130" s="439"/>
      <c r="H130" s="440"/>
      <c r="J130" s="27"/>
      <c r="K130" s="28"/>
      <c r="L130" s="28"/>
      <c r="M130" s="28"/>
      <c r="N130" s="28"/>
    </row>
    <row r="131" spans="1:14" s="16" customFormat="1" ht="20.149999999999999" customHeight="1" x14ac:dyDescent="0.25">
      <c r="A131" s="432" t="s">
        <v>286</v>
      </c>
      <c r="B131" s="433"/>
      <c r="C131" s="433"/>
      <c r="D131" s="434"/>
      <c r="E131" s="31" t="s">
        <v>287</v>
      </c>
      <c r="F131" s="441" t="s">
        <v>288</v>
      </c>
      <c r="G131" s="442"/>
      <c r="H131" s="443"/>
      <c r="J131" s="27"/>
      <c r="K131" s="29"/>
      <c r="L131" s="29"/>
      <c r="M131" s="29"/>
      <c r="N131" s="29"/>
    </row>
    <row r="132" spans="1:14" s="7" customFormat="1" ht="20.149999999999999" customHeight="1" x14ac:dyDescent="0.25">
      <c r="A132" s="393" t="s">
        <v>238</v>
      </c>
      <c r="B132" s="394"/>
      <c r="C132" s="394"/>
      <c r="D132" s="395"/>
      <c r="E132" s="31" t="s">
        <v>249</v>
      </c>
      <c r="F132" s="438" t="s">
        <v>289</v>
      </c>
      <c r="G132" s="439"/>
      <c r="H132" s="440"/>
      <c r="J132" s="27"/>
      <c r="K132" s="248"/>
      <c r="L132" s="248"/>
      <c r="M132" s="248"/>
      <c r="N132" s="248"/>
    </row>
    <row r="133" spans="1:14" s="7" customFormat="1" ht="20.149999999999999" customHeight="1" x14ac:dyDescent="0.25">
      <c r="A133" s="393" t="s">
        <v>239</v>
      </c>
      <c r="B133" s="394"/>
      <c r="C133" s="394"/>
      <c r="D133" s="395"/>
      <c r="E133" s="31" t="s">
        <v>249</v>
      </c>
      <c r="F133" s="438" t="s">
        <v>290</v>
      </c>
      <c r="G133" s="439"/>
      <c r="H133" s="440"/>
      <c r="J133" s="27"/>
      <c r="K133" s="248"/>
      <c r="L133" s="248"/>
      <c r="M133" s="248"/>
      <c r="N133" s="248"/>
    </row>
    <row r="134" spans="1:14" s="7" customFormat="1" ht="20.149999999999999" customHeight="1" x14ac:dyDescent="0.25">
      <c r="A134" s="393" t="s">
        <v>240</v>
      </c>
      <c r="B134" s="394"/>
      <c r="C134" s="394"/>
      <c r="D134" s="395"/>
      <c r="E134" s="31" t="s">
        <v>291</v>
      </c>
      <c r="F134" s="438" t="s">
        <v>292</v>
      </c>
      <c r="G134" s="439"/>
      <c r="H134" s="440"/>
      <c r="J134" s="27"/>
      <c r="K134" s="248"/>
      <c r="L134" s="248"/>
      <c r="M134" s="248"/>
      <c r="N134" s="248"/>
    </row>
    <row r="135" spans="1:14" s="7" customFormat="1" ht="20.149999999999999" customHeight="1" thickBot="1" x14ac:dyDescent="0.3">
      <c r="A135" s="429" t="s">
        <v>242</v>
      </c>
      <c r="B135" s="430"/>
      <c r="C135" s="430"/>
      <c r="D135" s="431"/>
      <c r="E135" s="30" t="s">
        <v>249</v>
      </c>
      <c r="F135" s="435" t="s">
        <v>293</v>
      </c>
      <c r="G135" s="436"/>
      <c r="H135" s="437"/>
      <c r="J135" s="27"/>
      <c r="K135" s="248"/>
      <c r="L135" s="248"/>
      <c r="M135" s="248"/>
      <c r="N135" s="248"/>
    </row>
  </sheetData>
  <mergeCells count="78">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 ref="F120:H120"/>
    <mergeCell ref="F119:H119"/>
    <mergeCell ref="F117:H117"/>
    <mergeCell ref="F116:H116"/>
    <mergeCell ref="F115:H115"/>
    <mergeCell ref="F125:H125"/>
    <mergeCell ref="F124:H124"/>
    <mergeCell ref="F123:H123"/>
    <mergeCell ref="F122:H122"/>
    <mergeCell ref="F121:H121"/>
    <mergeCell ref="F130:H130"/>
    <mergeCell ref="F129:H129"/>
    <mergeCell ref="F128:H128"/>
    <mergeCell ref="F127:H127"/>
    <mergeCell ref="F126:H126"/>
    <mergeCell ref="F135:H135"/>
    <mergeCell ref="F134:H134"/>
    <mergeCell ref="F133:H133"/>
    <mergeCell ref="F132:H132"/>
    <mergeCell ref="F131:H131"/>
    <mergeCell ref="A135:D135"/>
    <mergeCell ref="A134:D134"/>
    <mergeCell ref="A133:D133"/>
    <mergeCell ref="A132:D132"/>
    <mergeCell ref="A131:D131"/>
    <mergeCell ref="A126:D126"/>
    <mergeCell ref="A125:D125"/>
    <mergeCell ref="A124:D124"/>
    <mergeCell ref="A127:D127"/>
    <mergeCell ref="A130:D130"/>
    <mergeCell ref="A129:D129"/>
    <mergeCell ref="A128:D128"/>
    <mergeCell ref="A123:D123"/>
    <mergeCell ref="A122:D122"/>
    <mergeCell ref="A121:D121"/>
    <mergeCell ref="A120:D120"/>
    <mergeCell ref="A119:D119"/>
    <mergeCell ref="A29:A30"/>
    <mergeCell ref="B29:D29"/>
    <mergeCell ref="E29:G29"/>
    <mergeCell ref="H8:H9"/>
    <mergeCell ref="H29:H30"/>
    <mergeCell ref="A28:H28"/>
    <mergeCell ref="A27:H27"/>
    <mergeCell ref="B8:D8"/>
    <mergeCell ref="E8:G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s>
  <phoneticPr fontId="10" type="noConversion"/>
  <hyperlinks>
    <hyperlink ref="F122" r:id="rId1" display="23-7.4:2 C 1"/>
    <hyperlink ref="F125" r:id="rId2" display="23-7.4:2 E"/>
    <hyperlink ref="F128" r:id="rId3" display="23-7.4:2 C 3"/>
    <hyperlink ref="F129" r:id="rId4" display="23-7.4:2 A "/>
    <hyperlink ref="F115" r:id="rId5" display="23-7.4:2 C 2"/>
    <hyperlink ref="F121" r:id="rId6" display="23-7.4:2 F"/>
    <hyperlink ref="F130" r:id="rId7" display="23-7.4 B "/>
    <hyperlink ref="F116" r:id="rId8" display="23-7.4 E "/>
    <hyperlink ref="F117" r:id="rId9" display="23-7.4:2 G"/>
    <hyperlink ref="F124" r:id="rId10" display="23-7.4:2 D"/>
    <hyperlink ref="F131" r:id="rId11"/>
    <hyperlink ref="F119" r:id="rId12"/>
    <hyperlink ref="F120" r:id="rId13" display="23-7.4:2 G"/>
    <hyperlink ref="F132" r:id="rId14"/>
    <hyperlink ref="F134" r:id="rId15"/>
    <hyperlink ref="F133" r:id="rId16"/>
    <hyperlink ref="F135" r:id="rId17"/>
    <hyperlink ref="F114" r:id="rId18" display="23-7.4:2 C 2"/>
    <hyperlink ref="F114:H114" r:id="rId19" display="Code of Virginia § 23-31"/>
    <hyperlink ref="F118" r:id="rId20" display="23-7.4:2 G"/>
    <hyperlink ref="F118:H118" r:id="rId21" display="Code of Virginia § 23-7.4:2 G"/>
  </hyperlinks>
  <pageMargins left="0.2" right="0.2" top="1" bottom="0.5" header="0.3" footer="0.3"/>
  <pageSetup scale="82" fitToHeight="6" orientation="landscape" horizontalDpi="4294967292" verticalDpi="429496729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election sqref="A1:B51"/>
    </sheetView>
  </sheetViews>
  <sheetFormatPr defaultColWidth="9.1796875" defaultRowHeight="12.5" x14ac:dyDescent="0.25"/>
  <cols>
    <col min="1" max="16384" width="9.1796875" style="12"/>
  </cols>
  <sheetData>
    <row r="1" spans="1:2" x14ac:dyDescent="0.25">
      <c r="A1" s="10" t="s">
        <v>294</v>
      </c>
      <c r="B1" s="10" t="s">
        <v>295</v>
      </c>
    </row>
    <row r="2" spans="1:2" x14ac:dyDescent="0.25">
      <c r="A2" s="12">
        <v>1</v>
      </c>
      <c r="B2" s="10" t="s">
        <v>296</v>
      </c>
    </row>
    <row r="3" spans="1:2" x14ac:dyDescent="0.25">
      <c r="A3" s="12">
        <v>2</v>
      </c>
      <c r="B3" s="10" t="s">
        <v>297</v>
      </c>
    </row>
    <row r="4" spans="1:2" x14ac:dyDescent="0.25">
      <c r="A4" s="12">
        <v>3</v>
      </c>
    </row>
    <row r="5" spans="1:2" x14ac:dyDescent="0.25">
      <c r="A5" s="12">
        <v>4</v>
      </c>
    </row>
    <row r="6" spans="1:2" x14ac:dyDescent="0.25">
      <c r="A6" s="12">
        <v>5</v>
      </c>
    </row>
    <row r="7" spans="1:2" x14ac:dyDescent="0.25">
      <c r="A7" s="12">
        <v>6</v>
      </c>
    </row>
    <row r="8" spans="1:2" x14ac:dyDescent="0.25">
      <c r="A8" s="12">
        <v>7</v>
      </c>
    </row>
    <row r="9" spans="1:2" x14ac:dyDescent="0.25">
      <c r="A9" s="12">
        <v>8</v>
      </c>
    </row>
    <row r="10" spans="1:2" x14ac:dyDescent="0.25">
      <c r="A10" s="12">
        <v>9</v>
      </c>
    </row>
    <row r="11" spans="1:2" x14ac:dyDescent="0.25">
      <c r="A11" s="12">
        <v>10</v>
      </c>
    </row>
    <row r="12" spans="1:2" x14ac:dyDescent="0.25">
      <c r="A12" s="12">
        <v>11</v>
      </c>
    </row>
    <row r="13" spans="1:2" x14ac:dyDescent="0.25">
      <c r="A13" s="12">
        <v>12</v>
      </c>
    </row>
    <row r="14" spans="1:2" x14ac:dyDescent="0.25">
      <c r="A14" s="12">
        <v>13</v>
      </c>
    </row>
    <row r="15" spans="1:2" x14ac:dyDescent="0.25">
      <c r="A15" s="12">
        <v>14</v>
      </c>
    </row>
    <row r="16" spans="1:2" x14ac:dyDescent="0.25">
      <c r="A16" s="12">
        <v>15</v>
      </c>
    </row>
    <row r="17" spans="1:1" x14ac:dyDescent="0.25">
      <c r="A17" s="12">
        <v>16</v>
      </c>
    </row>
    <row r="18" spans="1:1" x14ac:dyDescent="0.25">
      <c r="A18" s="12">
        <v>17</v>
      </c>
    </row>
    <row r="19" spans="1:1" x14ac:dyDescent="0.25">
      <c r="A19" s="12">
        <v>18</v>
      </c>
    </row>
    <row r="20" spans="1:1" x14ac:dyDescent="0.25">
      <c r="A20" s="12">
        <v>19</v>
      </c>
    </row>
    <row r="21" spans="1:1" x14ac:dyDescent="0.25">
      <c r="A21" s="12">
        <v>20</v>
      </c>
    </row>
    <row r="22" spans="1:1" x14ac:dyDescent="0.25">
      <c r="A22" s="12">
        <v>21</v>
      </c>
    </row>
    <row r="23" spans="1:1" x14ac:dyDescent="0.25">
      <c r="A23" s="12">
        <v>22</v>
      </c>
    </row>
    <row r="24" spans="1:1" x14ac:dyDescent="0.25">
      <c r="A24" s="12">
        <v>23</v>
      </c>
    </row>
    <row r="25" spans="1:1" x14ac:dyDescent="0.25">
      <c r="A25" s="12">
        <v>24</v>
      </c>
    </row>
    <row r="26" spans="1:1" x14ac:dyDescent="0.25">
      <c r="A26" s="12">
        <v>25</v>
      </c>
    </row>
    <row r="27" spans="1:1" x14ac:dyDescent="0.25">
      <c r="A27" s="12">
        <v>26</v>
      </c>
    </row>
    <row r="28" spans="1:1" x14ac:dyDescent="0.25">
      <c r="A28" s="12">
        <v>27</v>
      </c>
    </row>
    <row r="29" spans="1:1" x14ac:dyDescent="0.25">
      <c r="A29" s="12">
        <v>28</v>
      </c>
    </row>
    <row r="30" spans="1:1" x14ac:dyDescent="0.25">
      <c r="A30" s="12">
        <v>29</v>
      </c>
    </row>
    <row r="31" spans="1:1" x14ac:dyDescent="0.25">
      <c r="A31" s="12">
        <v>30</v>
      </c>
    </row>
    <row r="32" spans="1:1" x14ac:dyDescent="0.25">
      <c r="A32" s="12">
        <v>31</v>
      </c>
    </row>
    <row r="33" spans="1:1" x14ac:dyDescent="0.25">
      <c r="A33" s="12">
        <v>32</v>
      </c>
    </row>
    <row r="34" spans="1:1" x14ac:dyDescent="0.25">
      <c r="A34" s="12">
        <v>33</v>
      </c>
    </row>
    <row r="35" spans="1:1" x14ac:dyDescent="0.25">
      <c r="A35" s="12">
        <v>34</v>
      </c>
    </row>
    <row r="36" spans="1:1" x14ac:dyDescent="0.25">
      <c r="A36" s="12">
        <v>35</v>
      </c>
    </row>
    <row r="37" spans="1:1" x14ac:dyDescent="0.25">
      <c r="A37" s="12">
        <v>36</v>
      </c>
    </row>
    <row r="38" spans="1:1" x14ac:dyDescent="0.25">
      <c r="A38" s="12">
        <v>37</v>
      </c>
    </row>
    <row r="39" spans="1:1" x14ac:dyDescent="0.25">
      <c r="A39" s="12">
        <v>38</v>
      </c>
    </row>
    <row r="40" spans="1:1" x14ac:dyDescent="0.25">
      <c r="A40" s="12">
        <v>39</v>
      </c>
    </row>
    <row r="41" spans="1:1" x14ac:dyDescent="0.25">
      <c r="A41" s="12">
        <v>40</v>
      </c>
    </row>
    <row r="42" spans="1:1" x14ac:dyDescent="0.25">
      <c r="A42" s="12">
        <v>41</v>
      </c>
    </row>
    <row r="43" spans="1:1" x14ac:dyDescent="0.25">
      <c r="A43" s="12">
        <v>42</v>
      </c>
    </row>
    <row r="44" spans="1:1" x14ac:dyDescent="0.25">
      <c r="A44" s="12">
        <v>43</v>
      </c>
    </row>
    <row r="45" spans="1:1" x14ac:dyDescent="0.25">
      <c r="A45" s="12">
        <v>44</v>
      </c>
    </row>
    <row r="46" spans="1:1" x14ac:dyDescent="0.25">
      <c r="A46" s="12">
        <v>45</v>
      </c>
    </row>
    <row r="47" spans="1:1" x14ac:dyDescent="0.25">
      <c r="A47" s="12">
        <v>46</v>
      </c>
    </row>
    <row r="48" spans="1:1" x14ac:dyDescent="0.25">
      <c r="A48" s="12">
        <v>47</v>
      </c>
    </row>
    <row r="49" spans="1:1" x14ac:dyDescent="0.25">
      <c r="A49" s="12">
        <v>48</v>
      </c>
    </row>
    <row r="50" spans="1:1" x14ac:dyDescent="0.25">
      <c r="A50" s="12">
        <v>49</v>
      </c>
    </row>
    <row r="51" spans="1:1" x14ac:dyDescent="0.25">
      <c r="A51" s="12">
        <v>50</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9FCBB6E622164786902BF65375430F" ma:contentTypeVersion="4" ma:contentTypeDescription="Create a new document." ma:contentTypeScope="" ma:versionID="88007411b4310a298a6c21e638cb8a0f">
  <xsd:schema xmlns:xsd="http://www.w3.org/2001/XMLSchema" xmlns:xs="http://www.w3.org/2001/XMLSchema" xmlns:p="http://schemas.microsoft.com/office/2006/metadata/properties" xmlns:ns2="e3aff7c9-6504-47ac-b0e5-2ccaf0c13c91" targetNamespace="http://schemas.microsoft.com/office/2006/metadata/properties" ma:root="true" ma:fieldsID="64ef1622543097823bde808223219fde" ns2:_="">
    <xsd:import namespace="e3aff7c9-6504-47ac-b0e5-2ccaf0c13c9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ff7c9-6504-47ac-b0e5-2ccaf0c13c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B37C01-A462-4932-B363-CF8A5FC857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ff7c9-6504-47ac-b0e5-2ccaf0c13c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E89E6D-6B89-4E86-8CE9-D5950D856D8E}">
  <ds:schemaRefs>
    <ds:schemaRef ds:uri="http://schemas.openxmlformats.org/package/2006/metadata/core-properties"/>
    <ds:schemaRef ds:uri="http://purl.org/dc/dcmitype/"/>
    <ds:schemaRef ds:uri="e3aff7c9-6504-47ac-b0e5-2ccaf0c13c91"/>
    <ds:schemaRef ds:uri="http://schemas.microsoft.com/office/2006/documentManagement/types"/>
    <ds:schemaRef ds:uri="http://schemas.microsoft.com/office/2006/metadata/properties"/>
    <ds:schemaRef ds:uri="http://purl.org/dc/terms/"/>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C28888AB-9A6D-4571-9757-2777420943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Institution ID</vt:lpstr>
      <vt:lpstr>1-ISUG T&amp;F Increase Rate</vt:lpstr>
      <vt:lpstr>2-Tuit &amp; Oth NGF Rev</vt:lpstr>
      <vt:lpstr>3-Academic-Financial</vt:lpstr>
      <vt:lpstr>4-GF Request</vt:lpstr>
      <vt:lpstr>5-Financial Aid</vt:lpstr>
      <vt:lpstr>Finance-Tuition Waivers</vt:lpstr>
      <vt:lpstr>Sheet1</vt:lpstr>
      <vt:lpstr>'3-Academic-Financial'!Print_Area</vt:lpstr>
      <vt:lpstr>'4-GF Request'!Print_Area</vt:lpstr>
      <vt:lpstr>'Finance-Tuition Waivers'!Print_Area</vt:lpstr>
      <vt:lpstr>'Institution ID'!Print_Area</vt:lpstr>
      <vt:lpstr>'3-Academic-Financial'!Print_Titles</vt:lpstr>
      <vt:lpstr>'4-GF Request'!Print_Titles</vt:lpstr>
      <vt:lpstr>'Finance-Tuition Waivers'!Print_Titles</vt:lpstr>
      <vt:lpstr>Rank</vt:lpstr>
      <vt:lpstr>YesNo</vt:lpstr>
    </vt:vector>
  </TitlesOfParts>
  <Manager/>
  <Company>Commonwealth of Virginia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YanZheng</dc:creator>
  <cp:keywords/>
  <dc:description/>
  <cp:lastModifiedBy>VITA Program</cp:lastModifiedBy>
  <cp:revision/>
  <dcterms:created xsi:type="dcterms:W3CDTF">2011-02-22T14:15:27Z</dcterms:created>
  <dcterms:modified xsi:type="dcterms:W3CDTF">2021-11-16T20:38:42Z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0x010100CD9FCBB6E622164786902BF65375430F</vt:lpwstr>
  </property>
</Properties>
</file>