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3 - FINAL PLANS\ODU\"/>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2">'1-ISUG T&amp;F Increase Rate'!$A$1:$K$17</definedName>
    <definedName name="_xlnm.Print_Area" localSheetId="3">'2-Tuit &amp; Oth NGF Rev'!$A$1:$E$30</definedName>
    <definedName name="_xlnm.Print_Area" localSheetId="4">'3-Academic-Financial'!$A$1:$L$58</definedName>
    <definedName name="_xlnm.Print_Area" localSheetId="5">'4-GF Request'!$A$1:$H$19</definedName>
    <definedName name="_xlnm.Print_Area" localSheetId="6">'5-Financial Aid'!$A$1:$J$59</definedName>
    <definedName name="_xlnm.Print_Area" localSheetId="7">'Finance-Tuition Waivers'!$A$1:$H$135</definedName>
    <definedName name="_xlnm.Print_Area" localSheetId="1">'Institution ID'!$A$1:$S$10</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2" l="1"/>
  <c r="E23" i="2"/>
  <c r="G19" i="21" l="1"/>
  <c r="F19" i="21"/>
  <c r="D19" i="21"/>
  <c r="E19" i="21"/>
  <c r="I12" i="28" l="1"/>
  <c r="D11" i="5" l="1"/>
  <c r="A15" i="29"/>
  <c r="A9" i="29"/>
  <c r="B38" i="28" l="1"/>
  <c r="B39" i="28"/>
  <c r="B12" i="28"/>
  <c r="D12" i="28" l="1"/>
  <c r="E40" i="5"/>
  <c r="D40" i="5" s="1"/>
  <c r="F40" i="5"/>
  <c r="H40" i="5"/>
  <c r="G40" i="5" s="1"/>
  <c r="I40" i="5"/>
  <c r="E15" i="29" l="1"/>
  <c r="E9" i="29"/>
  <c r="C9" i="29"/>
  <c r="C15" i="29"/>
  <c r="A2" i="29" l="1"/>
  <c r="A2" i="28" l="1"/>
  <c r="D56" i="28"/>
  <c r="D55" i="28"/>
  <c r="D43" i="28"/>
  <c r="D42" i="28"/>
  <c r="D39" i="28"/>
  <c r="F44" i="28"/>
  <c r="D38" i="28"/>
  <c r="D30" i="28"/>
  <c r="D29" i="28"/>
  <c r="G17" i="28"/>
  <c r="F17" i="28"/>
  <c r="E17" i="28"/>
  <c r="C17" i="28"/>
  <c r="D17" i="28" s="1"/>
  <c r="G16" i="28"/>
  <c r="F16" i="28"/>
  <c r="D16" i="28"/>
  <c r="J12" i="28"/>
  <c r="G57" i="28" l="1"/>
  <c r="F18" i="28"/>
  <c r="C18" i="28"/>
  <c r="G31" i="28"/>
  <c r="C57" i="28"/>
  <c r="C31" i="28"/>
  <c r="I38" i="28"/>
  <c r="J38" i="28" s="1"/>
  <c r="I51" i="28"/>
  <c r="J51" i="28" s="1"/>
  <c r="E18" i="28"/>
  <c r="I25" i="28"/>
  <c r="J25" i="28" s="1"/>
  <c r="C44" i="28"/>
  <c r="G44" i="28"/>
  <c r="F57" i="28"/>
  <c r="G18" i="28"/>
  <c r="E31" i="28"/>
  <c r="E44" i="28"/>
  <c r="E57" i="28"/>
  <c r="F31" i="28"/>
  <c r="E32" i="5"/>
  <c r="D32" i="5" s="1"/>
  <c r="H43" i="5" l="1"/>
  <c r="I43" i="5"/>
  <c r="E43" i="5"/>
  <c r="F43" i="5"/>
  <c r="I46" i="5"/>
  <c r="H46" i="5"/>
  <c r="F46" i="5"/>
  <c r="E46" i="5"/>
  <c r="D46" i="5" s="1"/>
  <c r="I39" i="5"/>
  <c r="G39" i="5" s="1"/>
  <c r="I37" i="5"/>
  <c r="G37" i="5" s="1"/>
  <c r="I35" i="5"/>
  <c r="G35" i="5" s="1"/>
  <c r="F39" i="5"/>
  <c r="D39" i="5" s="1"/>
  <c r="F37" i="5"/>
  <c r="D37" i="5" s="1"/>
  <c r="F35" i="5"/>
  <c r="D35" i="5" s="1"/>
  <c r="D33" i="5"/>
  <c r="G33" i="5"/>
  <c r="A2" i="21"/>
  <c r="H47" i="5"/>
  <c r="H45" i="5"/>
  <c r="I45" i="5"/>
  <c r="H44" i="5"/>
  <c r="I44" i="5"/>
  <c r="H42" i="5"/>
  <c r="H41" i="5"/>
  <c r="H38" i="5"/>
  <c r="H36" i="5"/>
  <c r="H34" i="5"/>
  <c r="H32" i="5"/>
  <c r="E47" i="5"/>
  <c r="E45" i="5"/>
  <c r="E44" i="5"/>
  <c r="E42" i="5"/>
  <c r="E41" i="5"/>
  <c r="E38" i="5"/>
  <c r="E36" i="5"/>
  <c r="E34" i="5"/>
  <c r="H23" i="5"/>
  <c r="H22" i="5"/>
  <c r="H21" i="5"/>
  <c r="H20" i="5"/>
  <c r="H19" i="5"/>
  <c r="H18" i="5"/>
  <c r="H17" i="5"/>
  <c r="H16" i="5"/>
  <c r="H15" i="5"/>
  <c r="H14" i="5"/>
  <c r="H12" i="5"/>
  <c r="H13" i="5"/>
  <c r="E23" i="5"/>
  <c r="E22" i="5"/>
  <c r="E21" i="5"/>
  <c r="E20" i="5"/>
  <c r="E19" i="5"/>
  <c r="E18" i="5"/>
  <c r="E17" i="5"/>
  <c r="E16" i="5"/>
  <c r="E14" i="5"/>
  <c r="E13" i="5"/>
  <c r="I47" i="5"/>
  <c r="I42" i="5"/>
  <c r="I41" i="5"/>
  <c r="I38" i="5"/>
  <c r="I36" i="5"/>
  <c r="I34" i="5"/>
  <c r="I23" i="5"/>
  <c r="I22" i="5"/>
  <c r="I21" i="5"/>
  <c r="I20" i="5"/>
  <c r="I19" i="5"/>
  <c r="I18" i="5"/>
  <c r="I17" i="5"/>
  <c r="I16" i="5"/>
  <c r="I15" i="5"/>
  <c r="F44" i="5"/>
  <c r="A2" i="5"/>
  <c r="F36" i="5"/>
  <c r="F34" i="5"/>
  <c r="B52" i="28"/>
  <c r="B53" i="28"/>
  <c r="B54" i="28"/>
  <c r="E11" i="2"/>
  <c r="E12" i="2"/>
  <c r="E13" i="2"/>
  <c r="E14" i="2"/>
  <c r="E15" i="2"/>
  <c r="E16" i="2"/>
  <c r="E17" i="2"/>
  <c r="E18" i="2"/>
  <c r="E19" i="2"/>
  <c r="E20" i="2"/>
  <c r="H39" i="28"/>
  <c r="B40" i="28"/>
  <c r="B41" i="28"/>
  <c r="D11" i="2"/>
  <c r="D13" i="2"/>
  <c r="D15" i="2"/>
  <c r="D17" i="2"/>
  <c r="D19" i="2"/>
  <c r="D12" i="2"/>
  <c r="D14" i="2"/>
  <c r="D16" i="2"/>
  <c r="D18" i="2"/>
  <c r="D20" i="2"/>
  <c r="B26" i="28"/>
  <c r="B27" i="28"/>
  <c r="B28" i="28"/>
  <c r="C11" i="2"/>
  <c r="C12" i="2"/>
  <c r="C13" i="2"/>
  <c r="C14" i="2"/>
  <c r="C16" i="2"/>
  <c r="C18" i="2"/>
  <c r="C20" i="2"/>
  <c r="C15" i="2"/>
  <c r="C17" i="2"/>
  <c r="C19" i="2"/>
  <c r="H12" i="28"/>
  <c r="B13" i="28"/>
  <c r="B14" i="28"/>
  <c r="B15" i="28"/>
  <c r="B11" i="2"/>
  <c r="B12" i="2"/>
  <c r="B13" i="2"/>
  <c r="B14" i="2"/>
  <c r="B15" i="2"/>
  <c r="B16" i="2"/>
  <c r="B17" i="2"/>
  <c r="B18" i="2"/>
  <c r="B19" i="2"/>
  <c r="B20" i="2"/>
  <c r="F42" i="5"/>
  <c r="F41" i="5"/>
  <c r="F47" i="5"/>
  <c r="F45" i="5"/>
  <c r="F38" i="5"/>
  <c r="F23" i="5"/>
  <c r="F19" i="5"/>
  <c r="F18" i="5"/>
  <c r="F16" i="5"/>
  <c r="F17" i="5"/>
  <c r="F20" i="5"/>
  <c r="F21" i="5"/>
  <c r="F22" i="5"/>
  <c r="D108" i="9"/>
  <c r="H108" i="9" s="1"/>
  <c r="G108" i="9"/>
  <c r="D87" i="9"/>
  <c r="G87" i="9"/>
  <c r="H87" i="9"/>
  <c r="G66" i="9"/>
  <c r="D66" i="9"/>
  <c r="H66" i="9" s="1"/>
  <c r="D45" i="9"/>
  <c r="H45" i="9" s="1"/>
  <c r="G45" i="9"/>
  <c r="D24" i="9"/>
  <c r="G24" i="9"/>
  <c r="H24" i="9" s="1"/>
  <c r="D37" i="9"/>
  <c r="G37" i="9"/>
  <c r="H37" i="9"/>
  <c r="F47" i="9"/>
  <c r="E47" i="9"/>
  <c r="C47" i="9"/>
  <c r="B47" i="9"/>
  <c r="D46" i="9"/>
  <c r="G46" i="9"/>
  <c r="H46" i="9"/>
  <c r="G44" i="9"/>
  <c r="D44" i="9"/>
  <c r="G43" i="9"/>
  <c r="D43" i="9"/>
  <c r="G42" i="9"/>
  <c r="D42" i="9"/>
  <c r="G41" i="9"/>
  <c r="D41" i="9"/>
  <c r="G40" i="9"/>
  <c r="H40" i="9" s="1"/>
  <c r="D40" i="9"/>
  <c r="G39" i="9"/>
  <c r="D39" i="9"/>
  <c r="H39" i="9" s="1"/>
  <c r="G38" i="9"/>
  <c r="D38" i="9"/>
  <c r="H38" i="9" s="1"/>
  <c r="G36" i="9"/>
  <c r="D36" i="9"/>
  <c r="H36" i="9" s="1"/>
  <c r="G34" i="9"/>
  <c r="D34" i="9"/>
  <c r="G33" i="9"/>
  <c r="D33" i="9"/>
  <c r="H33" i="9" s="1"/>
  <c r="G32" i="9"/>
  <c r="D32" i="9"/>
  <c r="G31" i="9"/>
  <c r="D31" i="9"/>
  <c r="D47" i="9" s="1"/>
  <c r="H31" i="9"/>
  <c r="F110" i="9"/>
  <c r="E110" i="9"/>
  <c r="C110" i="9"/>
  <c r="B110" i="9"/>
  <c r="G109" i="9"/>
  <c r="D109" i="9"/>
  <c r="H109" i="9" s="1"/>
  <c r="G107" i="9"/>
  <c r="D107" i="9"/>
  <c r="H107" i="9" s="1"/>
  <c r="G106" i="9"/>
  <c r="D106" i="9"/>
  <c r="H106" i="9" s="1"/>
  <c r="G105" i="9"/>
  <c r="D105" i="9"/>
  <c r="G104" i="9"/>
  <c r="D104" i="9"/>
  <c r="H104" i="9" s="1"/>
  <c r="G103" i="9"/>
  <c r="D103" i="9"/>
  <c r="H103" i="9" s="1"/>
  <c r="G102" i="9"/>
  <c r="H102" i="9" s="1"/>
  <c r="D102" i="9"/>
  <c r="G101" i="9"/>
  <c r="D101" i="9"/>
  <c r="G100" i="9"/>
  <c r="D100" i="9"/>
  <c r="H100" i="9" s="1"/>
  <c r="G99" i="9"/>
  <c r="D99" i="9"/>
  <c r="H99" i="9"/>
  <c r="G98" i="9"/>
  <c r="D98" i="9"/>
  <c r="G97" i="9"/>
  <c r="D97" i="9"/>
  <c r="H97" i="9" s="1"/>
  <c r="G96" i="9"/>
  <c r="D96" i="9"/>
  <c r="G95" i="9"/>
  <c r="D95" i="9"/>
  <c r="H95" i="9" s="1"/>
  <c r="G94" i="9"/>
  <c r="D94" i="9"/>
  <c r="F89" i="9"/>
  <c r="E89" i="9"/>
  <c r="C89" i="9"/>
  <c r="B89" i="9"/>
  <c r="G88" i="9"/>
  <c r="D88" i="9"/>
  <c r="H88" i="9" s="1"/>
  <c r="G86" i="9"/>
  <c r="D86" i="9"/>
  <c r="G85" i="9"/>
  <c r="D85" i="9"/>
  <c r="H85" i="9" s="1"/>
  <c r="G84" i="9"/>
  <c r="D84" i="9"/>
  <c r="G83" i="9"/>
  <c r="D83" i="9"/>
  <c r="H83" i="9" s="1"/>
  <c r="G82" i="9"/>
  <c r="D82" i="9"/>
  <c r="H82" i="9" s="1"/>
  <c r="G81" i="9"/>
  <c r="D81" i="9"/>
  <c r="H81" i="9" s="1"/>
  <c r="G80" i="9"/>
  <c r="D80" i="9"/>
  <c r="G79" i="9"/>
  <c r="D79" i="9"/>
  <c r="H79" i="9" s="1"/>
  <c r="G78" i="9"/>
  <c r="D78" i="9"/>
  <c r="H78" i="9" s="1"/>
  <c r="G77" i="9"/>
  <c r="D77" i="9"/>
  <c r="H77" i="9" s="1"/>
  <c r="G76" i="9"/>
  <c r="D76" i="9"/>
  <c r="H76" i="9" s="1"/>
  <c r="G75" i="9"/>
  <c r="D75" i="9"/>
  <c r="G74" i="9"/>
  <c r="D74" i="9"/>
  <c r="H74" i="9" s="1"/>
  <c r="G73" i="9"/>
  <c r="H73" i="9" s="1"/>
  <c r="D73" i="9"/>
  <c r="G56" i="9"/>
  <c r="D56" i="9"/>
  <c r="H56" i="9"/>
  <c r="F68" i="9"/>
  <c r="E68" i="9"/>
  <c r="C68" i="9"/>
  <c r="B68" i="9"/>
  <c r="G67" i="9"/>
  <c r="D67" i="9"/>
  <c r="G65" i="9"/>
  <c r="D65" i="9"/>
  <c r="H65" i="9" s="1"/>
  <c r="G64" i="9"/>
  <c r="D64" i="9"/>
  <c r="H64" i="9"/>
  <c r="G63" i="9"/>
  <c r="H63" i="9" s="1"/>
  <c r="D63" i="9"/>
  <c r="G62" i="9"/>
  <c r="D62" i="9"/>
  <c r="H62" i="9" s="1"/>
  <c r="G61" i="9"/>
  <c r="H61" i="9" s="1"/>
  <c r="D61" i="9"/>
  <c r="G60" i="9"/>
  <c r="D60" i="9"/>
  <c r="H60" i="9" s="1"/>
  <c r="G59" i="9"/>
  <c r="H59" i="9" s="1"/>
  <c r="D59" i="9"/>
  <c r="G58" i="9"/>
  <c r="D58" i="9"/>
  <c r="H58" i="9" s="1"/>
  <c r="G57" i="9"/>
  <c r="H57" i="9" s="1"/>
  <c r="D57" i="9"/>
  <c r="G55" i="9"/>
  <c r="D55" i="9"/>
  <c r="G54" i="9"/>
  <c r="D54" i="9"/>
  <c r="G53" i="9"/>
  <c r="D53" i="9"/>
  <c r="G52" i="9"/>
  <c r="D52" i="9"/>
  <c r="F26" i="9"/>
  <c r="E26" i="9"/>
  <c r="C26" i="9"/>
  <c r="B26" i="9"/>
  <c r="H42" i="9"/>
  <c r="H67" i="9"/>
  <c r="H96" i="9"/>
  <c r="H86" i="9"/>
  <c r="H94" i="9"/>
  <c r="H101" i="9"/>
  <c r="H55" i="9"/>
  <c r="H80" i="9"/>
  <c r="H98" i="9"/>
  <c r="G10" i="9"/>
  <c r="D10" i="9"/>
  <c r="H10" i="9" s="1"/>
  <c r="G25" i="9"/>
  <c r="D25" i="9"/>
  <c r="H25" i="9" s="1"/>
  <c r="G23" i="9"/>
  <c r="D23" i="9"/>
  <c r="G22" i="9"/>
  <c r="D22" i="9"/>
  <c r="G21" i="9"/>
  <c r="D21" i="9"/>
  <c r="H21" i="9" s="1"/>
  <c r="G20" i="9"/>
  <c r="D20" i="9"/>
  <c r="H20" i="9" s="1"/>
  <c r="G19" i="9"/>
  <c r="D19" i="9"/>
  <c r="G18" i="9"/>
  <c r="D18" i="9"/>
  <c r="H18" i="9" s="1"/>
  <c r="G17" i="9"/>
  <c r="D17" i="9"/>
  <c r="H17" i="9" s="1"/>
  <c r="G15" i="9"/>
  <c r="H15" i="9" s="1"/>
  <c r="D15" i="9"/>
  <c r="G13" i="9"/>
  <c r="D13" i="9"/>
  <c r="G12" i="9"/>
  <c r="D12" i="9"/>
  <c r="G11" i="9"/>
  <c r="H11" i="9" s="1"/>
  <c r="D11" i="9"/>
  <c r="H19" i="9"/>
  <c r="H23" i="9"/>
  <c r="H22" i="9"/>
  <c r="A1" i="9"/>
  <c r="A2" i="9"/>
  <c r="A2" i="2"/>
  <c r="H13" i="28" l="1"/>
  <c r="D13" i="28"/>
  <c r="H13" i="9"/>
  <c r="H75" i="9"/>
  <c r="H105" i="9"/>
  <c r="G26" i="9"/>
  <c r="H41" i="28"/>
  <c r="D41" i="28"/>
  <c r="G68" i="9"/>
  <c r="G89" i="9"/>
  <c r="H32" i="9"/>
  <c r="H28" i="28"/>
  <c r="D28" i="28"/>
  <c r="H12" i="9"/>
  <c r="H41" i="9"/>
  <c r="H40" i="28"/>
  <c r="D40" i="28"/>
  <c r="D68" i="9"/>
  <c r="H43" i="9"/>
  <c r="H27" i="28"/>
  <c r="D27" i="28"/>
  <c r="H15" i="28"/>
  <c r="D15" i="28"/>
  <c r="H26" i="28"/>
  <c r="D26" i="28"/>
  <c r="H54" i="9"/>
  <c r="H84" i="9"/>
  <c r="H89" i="9" s="1"/>
  <c r="H34" i="9"/>
  <c r="H44" i="9"/>
  <c r="H14" i="28"/>
  <c r="D14" i="28"/>
  <c r="G46" i="5"/>
  <c r="H54" i="28"/>
  <c r="D54" i="28"/>
  <c r="H53" i="28"/>
  <c r="D53" i="28"/>
  <c r="H52" i="28"/>
  <c r="D52" i="28"/>
  <c r="H26" i="9"/>
  <c r="H110" i="9"/>
  <c r="D26" i="9"/>
  <c r="D110" i="9"/>
  <c r="G110" i="9"/>
  <c r="H52" i="9"/>
  <c r="G47" i="9"/>
  <c r="H53" i="9"/>
  <c r="D89" i="9"/>
  <c r="G36" i="5"/>
  <c r="G13" i="5"/>
  <c r="G38" i="5"/>
  <c r="B51" i="28"/>
  <c r="E22" i="2"/>
  <c r="C29" i="2"/>
  <c r="H38" i="28"/>
  <c r="D22" i="2"/>
  <c r="B25" i="28"/>
  <c r="C22" i="2"/>
  <c r="G16" i="5"/>
  <c r="G20" i="5"/>
  <c r="G42" i="5"/>
  <c r="D17" i="5"/>
  <c r="G11" i="5"/>
  <c r="G15" i="5"/>
  <c r="G19" i="5"/>
  <c r="G23" i="5"/>
  <c r="D45" i="5"/>
  <c r="E29" i="2"/>
  <c r="B29" i="28"/>
  <c r="H29" i="28" s="1"/>
  <c r="B17" i="28"/>
  <c r="H17" i="28" s="1"/>
  <c r="B56" i="28"/>
  <c r="H56" i="28" s="1"/>
  <c r="D29" i="2"/>
  <c r="D21" i="5"/>
  <c r="B30" i="28"/>
  <c r="H30" i="28" s="1"/>
  <c r="B42" i="28"/>
  <c r="H42" i="28" s="1"/>
  <c r="B16" i="28"/>
  <c r="H16" i="28" s="1"/>
  <c r="B43" i="28"/>
  <c r="H43" i="28" s="1"/>
  <c r="B55" i="28"/>
  <c r="H55" i="28" s="1"/>
  <c r="B29" i="2"/>
  <c r="B22" i="2"/>
  <c r="D36" i="5"/>
  <c r="D12" i="5"/>
  <c r="G17" i="5"/>
  <c r="D15" i="5"/>
  <c r="D19" i="5"/>
  <c r="G14" i="5"/>
  <c r="G18" i="5"/>
  <c r="G22" i="5"/>
  <c r="D44" i="5"/>
  <c r="G44" i="5"/>
  <c r="D23" i="5"/>
  <c r="E25" i="5"/>
  <c r="E31" i="5" s="1"/>
  <c r="E48" i="5" s="1"/>
  <c r="D16" i="5"/>
  <c r="D20" i="5"/>
  <c r="H25" i="5"/>
  <c r="H31" i="5" s="1"/>
  <c r="H48" i="5" s="1"/>
  <c r="G34" i="5"/>
  <c r="G41" i="5"/>
  <c r="G45" i="5"/>
  <c r="D43" i="5"/>
  <c r="D38" i="5"/>
  <c r="D34" i="5"/>
  <c r="D41" i="5"/>
  <c r="D47" i="5"/>
  <c r="I25" i="5"/>
  <c r="I31" i="5" s="1"/>
  <c r="I48" i="5" s="1"/>
  <c r="F25" i="5"/>
  <c r="F31" i="5" s="1"/>
  <c r="F48" i="5" s="1"/>
  <c r="D14" i="5"/>
  <c r="D18" i="5"/>
  <c r="D22" i="5"/>
  <c r="G12" i="5"/>
  <c r="G21" i="5"/>
  <c r="D42" i="5"/>
  <c r="G32" i="5"/>
  <c r="G47" i="5"/>
  <c r="G43" i="5"/>
  <c r="D13" i="5"/>
  <c r="H68" i="9" l="1"/>
  <c r="I57" i="5"/>
  <c r="H47" i="9"/>
  <c r="H25" i="28"/>
  <c r="D25" i="28"/>
  <c r="H51" i="28"/>
  <c r="H57" i="28" s="1"/>
  <c r="D51" i="28"/>
  <c r="H57" i="5"/>
  <c r="B18" i="28"/>
  <c r="D18" i="28" s="1"/>
  <c r="B31" i="28"/>
  <c r="D31" i="28" s="1"/>
  <c r="G25" i="5"/>
  <c r="G31" i="5" s="1"/>
  <c r="G48" i="5" s="1"/>
  <c r="B44" i="28"/>
  <c r="D44" i="28" s="1"/>
  <c r="H44" i="28"/>
  <c r="H18" i="28"/>
  <c r="H31" i="28"/>
  <c r="B57" i="28"/>
  <c r="D57" i="28" s="1"/>
  <c r="D25" i="5"/>
  <c r="D31" i="5" s="1"/>
  <c r="D48" i="5" s="1"/>
</calcChain>
</file>

<file path=xl/sharedStrings.xml><?xml version="1.0" encoding="utf-8"?>
<sst xmlns="http://schemas.openxmlformats.org/spreadsheetml/2006/main" count="530" uniqueCount="292">
  <si>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</si>
  <si>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</si>
  <si>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</si>
  <si>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</si>
  <si>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</si>
  <si>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</si>
  <si>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</si>
  <si>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</si>
  <si>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</si>
  <si>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</si>
  <si>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</si>
  <si>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</si>
  <si>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</si>
  <si>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</si>
  <si>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</si>
  <si>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</si>
  <si>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</si>
  <si>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</si>
  <si>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</si>
  <si>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</si>
  <si>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</si>
  <si>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</si>
  <si>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</si>
  <si>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</si>
  <si>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</si>
  <si>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</si>
  <si>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</si>
  <si>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</si>
  <si>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</si>
  <si>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</si>
  <si>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</si>
  <si>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</si>
  <si>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</si>
  <si>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</si>
  <si>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</si>
  <si>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</si>
  <si>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</si>
  <si>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</si>
  <si>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</si>
  <si>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</si>
  <si>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</si>
  <si>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</si>
  <si>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</si>
  <si>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</si>
  <si>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</si>
  <si>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</si>
  <si>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</si>
  <si>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</si>
  <si>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</si>
  <si>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</si>
  <si>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</si>
  <si>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</si>
  <si>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</si>
  <si>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</si>
  <si>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</si>
  <si>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</si>
  <si>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</si>
  <si>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</si>
  <si>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</si>
  <si>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</si>
  <si>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</si>
  <si>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</si>
  <si>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</si>
  <si>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</si>
  <si>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</si>
  <si>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</si>
  <si>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</si>
  <si>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</si>
  <si>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</si>
  <si>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</si>
  <si>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</si>
  <si>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</si>
  <si>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</si>
  <si>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</si>
  <si>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</si>
  <si>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</si>
  <si>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</si>
  <si>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</si>
  <si>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</si>
  <si>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</si>
  <si>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</si>
  <si>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</si>
  <si>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</si>
  <si>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</si>
  <si>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</si>
  <si>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</si>
  <si>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</si>
  <si>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</si>
  <si>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</si>
  <si>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</si>
  <si>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</si>
  <si>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</si>
  <si>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</si>
  <si>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</si>
  <si>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</si>
  <si>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</si>
  <si>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</si>
  <si>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</si>
  <si>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</si>
  <si>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</si>
  <si>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</si>
  <si>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</si>
  <si>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</si>
  <si>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</si>
  <si>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</si>
  <si>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</si>
  <si>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</si>
  <si>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</si>
  <si>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</si>
  <si>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</si>
  <si>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</si>
  <si>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</si>
  <si>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</si>
  <si>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</si>
  <si>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</si>
  <si>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</si>
  <si>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</si>
  <si>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</si>
  <si>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</si>
  <si>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</si>
  <si>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</si>
  <si>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</si>
  <si>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</si>
  <si>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</si>
  <si>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</si>
  <si>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</si>
  <si>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</si>
  <si>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</si>
  <si>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</si>
  <si>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</si>
  <si>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</si>
  <si>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</si>
  <si>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</si>
  <si>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</si>
  <si>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</si>
  <si>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</si>
  <si>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</si>
  <si>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</si>
  <si>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</si>
  <si>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</si>
  <si>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</si>
  <si>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</si>
  <si>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</si>
  <si>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</si>
  <si>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</si>
  <si>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</si>
  <si>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</si>
  <si>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</si>
  <si>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</si>
  <si>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</si>
  <si>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</si>
  <si>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</si>
  <si>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</si>
  <si>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</si>
  <si>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</si>
  <si>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</si>
  <si>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</si>
  <si>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</si>
  <si>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</si>
  <si>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</si>
  <si>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</si>
  <si>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</si>
  <si>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</si>
  <si>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</si>
  <si>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</si>
  <si>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</si>
  <si>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</si>
  <si>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</si>
  <si>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</si>
  <si>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</si>
  <si>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</si>
  <si>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</si>
  <si>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</si>
  <si>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</si>
  <si>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</si>
  <si>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</si>
  <si>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</si>
  <si>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</si>
  <si>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</si>
  <si>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</si>
  <si>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</si>
  <si>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</si>
  <si>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</si>
  <si>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</si>
  <si>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</si>
  <si>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</si>
  <si>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</si>
  <si>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</si>
  <si>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</si>
  <si>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</si>
  <si>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</si>
  <si>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</si>
  <si>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</si>
  <si>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</si>
  <si>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</si>
  <si>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</si>
  <si>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</si>
  <si>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</si>
  <si>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</si>
  <si>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</si>
  <si>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</si>
  <si>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</si>
  <si>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</si>
  <si>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</si>
  <si>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</si>
  <si>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</si>
  <si>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</si>
  <si>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</si>
  <si>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</si>
  <si>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</si>
  <si>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</si>
  <si>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</si>
  <si>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</si>
  <si>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</si>
  <si>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</si>
  <si>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</si>
  <si>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</si>
  <si>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</si>
  <si>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</si>
  <si>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</si>
  <si>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</si>
  <si>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</si>
  <si>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</si>
  <si>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</si>
  <si>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</si>
  <si>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</si>
  <si>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</si>
  <si>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</si>
  <si>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</si>
  <si>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</si>
  <si>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</si>
  <si>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</si>
  <si>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</si>
  <si>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</si>
  <si>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</si>
  <si>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</si>
  <si>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</si>
  <si>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</si>
  <si>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</si>
  <si>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</si>
  <si>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</si>
  <si>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</si>
  <si>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</si>
  <si>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</si>
  <si>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</si>
  <si>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</si>
  <si>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</si>
  <si>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</si>
  <si>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</si>
  <si>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</si>
  <si>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</si>
  <si>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</si>
  <si>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</si>
  <si>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</si>
  <si>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</si>
  <si>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</si>
  <si>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</si>
  <si>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</si>
  <si>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</si>
  <si>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</si>
  <si>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</si>
  <si>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</si>
  <si>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</si>
  <si>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Old Dominion University</t>
  </si>
  <si>
    <t>221</t>
  </si>
  <si>
    <t>Bruce G. Aird</t>
  </si>
  <si>
    <t>baird@odu.edu</t>
  </si>
  <si>
    <t>757-683-3089</t>
  </si>
  <si>
    <t>Increase Student Financial Assistance</t>
  </si>
  <si>
    <t>Addressing students unmet need is a critical component of student succes, improving retention and completion.</t>
  </si>
  <si>
    <t>50% of funding required to address issues in the recruitment and retention of qualified teaching and research faculty. The remaining 50% will be funded with tuition revenue as noted in the Academic-Financial Tab.</t>
  </si>
  <si>
    <t>Increase Faculty Salaries (Funding 50% Tuition / 50% GF)</t>
  </si>
  <si>
    <t>Maritime Center for Mission Engineering Solutions and Workforce Training (50% Tuition / 50% GF)</t>
  </si>
  <si>
    <t>VA Institute for Spaceflight and Autonomy             (50% Tuition / 50% GF)</t>
  </si>
  <si>
    <t>Maritime Center for Mission Engineering Solutions and Workforce Training                                                  (50% Tuition / 50% GF)</t>
  </si>
  <si>
    <t>Student Success and Job Readiness                    (50% Tuition / 50% GF)</t>
  </si>
  <si>
    <t>VA Institute for the Study of Race and Ethnicity              (50% Tuition / 50% GF)</t>
  </si>
  <si>
    <t>Expansion of Student Success and Job Readiness programs to improve retention and completion for the most at risk student populations.</t>
  </si>
  <si>
    <t>Establish the Maritime Center for Mission Engineering Solutions and Workforce Training</t>
  </si>
  <si>
    <t>Expansion of the VA Institute for Spaceflight and Autonomy and the Wallops Flight Facility Translational Research and Business Innovation Center</t>
  </si>
  <si>
    <t>Expansion of the Institute for the Study of Race and Ethnicity.</t>
  </si>
  <si>
    <t xml:space="preserve">Center for Interprofessional Healthcare practice, Education, and Research (I-Hear) </t>
  </si>
  <si>
    <t>Offshore Wind Center of Excellence</t>
  </si>
  <si>
    <t>Supercomputing Business Innovation Center</t>
  </si>
  <si>
    <t>50% of funding required for the expansion of Student Success and Job Readiness programs to improve retention and completion for the most at risk student populations.</t>
  </si>
  <si>
    <t>50% of funding required for the expansion of the VA Institute for Spaceflight and Autonomy and the Wallops Flight Facility Translational Research and Business Innovation Center</t>
  </si>
  <si>
    <t>50% of the funding required for the expansion of the Institute for the Study of Race and Ethnicity.</t>
  </si>
  <si>
    <t>50% of the funding required to establish the Maritime Center for Mission Engineering Solutions and Workforce Training</t>
  </si>
  <si>
    <t xml:space="preserve">Funding to create the center which will foster innovative interprofessional educational opportunities through didactic and experiential learning activities with a specific focus on providing care to underserved and vulnerable populations.  </t>
  </si>
  <si>
    <t>Funding to create an Offshore Wind Energy Center of Excellence at Old Dominion University which will provide coordination among stakeholders from diverse sectors and interests to develop OSW facilities, logistics support networks, and workforce pipelines, to further the role of Hampton Roads as the logistics hub for OSW on the East Coast.</t>
  </si>
  <si>
    <t xml:space="preserve">The Supercomputing Business Innovation Center will provide technical assistance to companies, quasi-public entities (such as the Port of Virginia and the economic sector surrounding the port), and NGOs so that they can partner with universities and the Department of Energy in using supercomputing resources for business innovation. </t>
  </si>
  <si>
    <t xml:space="preserve">Unallocated tuition revenue is earmarked to support the goals and objectives in the forthcoming University Strategic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</si>
</sst>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1"/>
      <color theme="1"/>
      <name val="Arial"/>
      <family val="2"/>
    </font>
    <font>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7" fillId="0" borderId="0" applyFont="0" applyFill="0" applyBorder="0" applyAlignment="0" applyProtection="0"/>
  </cellStyleXfs>
  <cellXfs count="442">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31" xfId="0" applyNumberFormat="1" applyFont="1" applyBorder="1" applyAlignment="1">
      <alignment horizontal="right" vertical="center" wrapText="1"/>
    </xf>
    <xf numFmtId="164" fontId="17" fillId="0" borderId="52" xfId="0" applyNumberFormat="1" applyFont="1" applyBorder="1" applyAlignment="1">
      <alignment horizontal="right" vertical="center" wrapText="1"/>
    </xf>
    <xf numFmtId="0" fontId="34" fillId="0" borderId="49" xfId="0" applyFont="1" applyBorder="1" applyAlignment="1">
      <alignment horizontal="center" vertical="top"/>
    </xf>
    <xf numFmtId="0" fontId="29" fillId="0" borderId="49" xfId="0" applyFont="1" applyBorder="1" applyAlignment="1">
      <alignment vertical="top" wrapText="1"/>
    </xf>
    <xf numFmtId="0" fontId="34" fillId="0" borderId="52" xfId="0" applyFont="1" applyBorder="1" applyAlignment="1">
      <alignment horizontal="center" vertical="top"/>
    </xf>
    <xf numFmtId="0" fontId="14" fillId="2" borderId="0" xfId="0" applyFont="1" applyFill="1"/>
    <xf numFmtId="0" fontId="29" fillId="0" borderId="56" xfId="0" applyFont="1" applyBorder="1" applyAlignment="1">
      <alignment horizontal="center" vertical="top" wrapText="1"/>
    </xf>
    <xf numFmtId="0" fontId="29" fillId="0" borderId="57"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30" fillId="5" borderId="16" xfId="0" applyFont="1" applyFill="1" applyBorder="1" applyAlignment="1">
      <alignment horizontal="center" vertical="center" wrapText="1"/>
    </xf>
    <xf numFmtId="0" fontId="12" fillId="0" borderId="0" xfId="0" applyFont="1" applyAlignment="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0" borderId="64"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6" fillId="5" borderId="11" xfId="0" applyFont="1" applyFill="1" applyBorder="1" applyAlignment="1">
      <alignment horizontal="center" vertical="center" wrapText="1"/>
    </xf>
    <xf numFmtId="0" fontId="56" fillId="2" borderId="11" xfId="1" applyFont="1" applyFill="1" applyBorder="1" applyAlignment="1">
      <alignment horizontal="center" vertical="center" wrapText="1"/>
    </xf>
    <xf numFmtId="0" fontId="56" fillId="5" borderId="50" xfId="0" applyFont="1" applyFill="1" applyBorder="1" applyAlignment="1">
      <alignment horizontal="center" vertical="center" wrapText="1"/>
    </xf>
    <xf numFmtId="0" fontId="59" fillId="0" borderId="75" xfId="1" applyFont="1" applyBorder="1" applyAlignment="1">
      <alignment horizontal="left" vertical="top" wrapText="1"/>
    </xf>
    <xf numFmtId="0" fontId="14" fillId="0" borderId="0" xfId="1" applyFont="1" applyAlignment="1">
      <alignment horizontal="left" vertical="top" wrapText="1"/>
    </xf>
    <xf numFmtId="0" fontId="59" fillId="0" borderId="75" xfId="1" applyFont="1" applyFill="1" applyBorder="1" applyAlignment="1">
      <alignment horizontal="left" vertical="top" wrapText="1"/>
    </xf>
    <xf numFmtId="0" fontId="24" fillId="0" borderId="75" xfId="1" applyFont="1" applyFill="1" applyBorder="1" applyAlignment="1">
      <alignment horizontal="left" vertical="top" wrapText="1"/>
    </xf>
    <xf numFmtId="0" fontId="13" fillId="0" borderId="75" xfId="1" applyFont="1" applyFill="1" applyBorder="1" applyAlignment="1">
      <alignment horizontal="left" vertical="top" wrapText="1"/>
    </xf>
    <xf numFmtId="0" fontId="60" fillId="3" borderId="65" xfId="1" applyFont="1" applyFill="1" applyBorder="1" applyAlignment="1">
      <alignment horizontal="left" vertical="top" wrapText="1"/>
    </xf>
    <xf numFmtId="0" fontId="44" fillId="0" borderId="65" xfId="1" applyFont="1" applyFill="1" applyBorder="1" applyAlignment="1">
      <alignment horizontal="left" vertical="center" wrapText="1"/>
    </xf>
    <xf numFmtId="0" fontId="44" fillId="0" borderId="0" xfId="1" applyFont="1" applyAlignment="1">
      <alignment horizontal="left" vertical="center" wrapText="1"/>
    </xf>
    <xf numFmtId="0" fontId="55" fillId="0" borderId="0" xfId="1" applyFont="1" applyAlignment="1">
      <alignment horizontal="left" vertical="top" wrapText="1"/>
    </xf>
    <xf numFmtId="0" fontId="44" fillId="0" borderId="2" xfId="1" applyFont="1" applyFill="1" applyBorder="1" applyAlignment="1">
      <alignment horizontal="left" vertical="center" wrapText="1"/>
    </xf>
    <xf numFmtId="0" fontId="44" fillId="0" borderId="75" xfId="1" applyFont="1" applyBorder="1" applyAlignment="1">
      <alignment horizontal="left" vertical="center" wrapText="1"/>
    </xf>
    <xf numFmtId="0" fontId="47" fillId="3" borderId="17" xfId="1" applyFont="1" applyFill="1" applyBorder="1" applyAlignment="1">
      <alignment horizontal="left" vertical="center" wrapText="1"/>
    </xf>
    <xf numFmtId="0" fontId="14" fillId="0" borderId="0" xfId="1" applyFont="1" applyAlignment="1">
      <alignment horizontal="left" vertical="center" wrapText="1"/>
    </xf>
    <xf numFmtId="0" fontId="60" fillId="3" borderId="65" xfId="1" applyFont="1" applyFill="1" applyBorder="1" applyAlignment="1">
      <alignment horizontal="left" vertical="center" wrapText="1"/>
    </xf>
    <xf numFmtId="0" fontId="49" fillId="0" borderId="65" xfId="1" applyFont="1" applyBorder="1" applyAlignment="1">
      <alignment horizontal="left" vertical="center" wrapText="1"/>
    </xf>
    <xf numFmtId="0" fontId="44" fillId="0" borderId="0" xfId="1" applyFont="1" applyFill="1" applyAlignment="1">
      <alignment horizontal="left" vertical="center" wrapText="1"/>
    </xf>
    <xf numFmtId="0" fontId="63" fillId="3" borderId="65" xfId="1" applyFont="1" applyFill="1" applyBorder="1" applyAlignment="1">
      <alignment horizontal="left" vertical="center" wrapText="1"/>
    </xf>
    <xf numFmtId="0" fontId="64" fillId="0" borderId="0" xfId="1" applyFont="1" applyAlignment="1">
      <alignment horizontal="left" vertical="center" wrapText="1"/>
    </xf>
    <xf numFmtId="0" fontId="65" fillId="0" borderId="65" xfId="1" applyFont="1" applyBorder="1" applyAlignment="1">
      <alignment horizontal="left" vertical="center" wrapText="1"/>
    </xf>
    <xf numFmtId="0" fontId="44" fillId="0" borderId="65" xfId="1" applyFont="1" applyBorder="1" applyAlignment="1">
      <alignment horizontal="left" vertical="center" wrapText="1"/>
    </xf>
    <xf numFmtId="0" fontId="60" fillId="7" borderId="65" xfId="1" applyFont="1" applyFill="1" applyBorder="1" applyAlignment="1">
      <alignment horizontal="left" vertical="center" wrapText="1"/>
    </xf>
    <xf numFmtId="0" fontId="44" fillId="7" borderId="75" xfId="1" applyFont="1" applyFill="1" applyBorder="1" applyAlignment="1">
      <alignment horizontal="left" vertical="center" wrapText="1"/>
    </xf>
    <xf numFmtId="0" fontId="66" fillId="3" borderId="65" xfId="1" applyFont="1" applyFill="1" applyBorder="1" applyAlignment="1">
      <alignment horizontal="left" vertical="center" wrapText="1"/>
    </xf>
    <xf numFmtId="0" fontId="67" fillId="0" borderId="75" xfId="1" applyFont="1" applyBorder="1" applyAlignment="1">
      <alignment horizontal="left" vertical="center" wrapText="1"/>
    </xf>
    <xf numFmtId="0" fontId="62" fillId="0" borderId="0" xfId="1" applyFont="1" applyAlignment="1">
      <alignment horizontal="left" vertical="center" wrapText="1"/>
    </xf>
    <xf numFmtId="0" fontId="62" fillId="0" borderId="75" xfId="1" applyFont="1" applyBorder="1" applyAlignment="1">
      <alignment horizontal="left" vertical="center" wrapText="1"/>
    </xf>
    <xf numFmtId="0" fontId="14" fillId="0" borderId="75"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5"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9"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4" fillId="0" borderId="65"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2" fillId="6" borderId="0" xfId="0" applyFont="1" applyFill="1"/>
    <xf numFmtId="0" fontId="73" fillId="6" borderId="0" xfId="0" applyFont="1" applyFill="1"/>
    <xf numFmtId="0" fontId="17" fillId="6" borderId="0" xfId="0" applyFont="1" applyFill="1"/>
    <xf numFmtId="0" fontId="17" fillId="6" borderId="66" xfId="0" applyFont="1" applyFill="1" applyBorder="1" applyAlignment="1">
      <alignment horizontal="center" wrapText="1"/>
    </xf>
    <xf numFmtId="164" fontId="17" fillId="6" borderId="66"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4" fillId="6" borderId="65" xfId="0" applyFont="1" applyFill="1" applyBorder="1" applyAlignment="1">
      <alignment horizontal="left" vertical="center"/>
    </xf>
    <xf numFmtId="0" fontId="12" fillId="6" borderId="65"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1" fillId="6" borderId="66" xfId="0" applyFont="1" applyFill="1" applyBorder="1" applyAlignment="1">
      <alignment horizontal="center" vertical="center" wrapText="1"/>
    </xf>
    <xf numFmtId="0" fontId="51" fillId="6" borderId="6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29" fillId="6" borderId="58" xfId="0" applyFont="1" applyFill="1" applyBorder="1" applyAlignment="1">
      <alignment horizontal="center" vertical="top" wrapText="1"/>
    </xf>
    <xf numFmtId="0" fontId="12" fillId="6" borderId="1" xfId="0" applyFont="1" applyFill="1" applyBorder="1" applyAlignment="1"/>
    <xf numFmtId="0" fontId="20" fillId="6" borderId="6" xfId="0" applyFont="1" applyFill="1" applyBorder="1" applyAlignment="1">
      <alignment vertical="center" wrapText="1"/>
    </xf>
    <xf numFmtId="0" fontId="53" fillId="6" borderId="2" xfId="0" applyFont="1" applyFill="1" applyBorder="1" applyAlignment="1"/>
    <xf numFmtId="0" fontId="54" fillId="6" borderId="65" xfId="0" applyFont="1" applyFill="1" applyBorder="1" applyAlignment="1"/>
    <xf numFmtId="0" fontId="12" fillId="6" borderId="65" xfId="0" applyFont="1" applyFill="1" applyBorder="1"/>
    <xf numFmtId="0" fontId="12" fillId="6" borderId="0" xfId="0" applyFont="1" applyFill="1" applyBorder="1" applyAlignment="1"/>
    <xf numFmtId="0" fontId="53"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2"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9" xfId="0" applyNumberFormat="1" applyFont="1" applyFill="1" applyBorder="1" applyAlignment="1">
      <alignment horizontal="right" wrapText="1"/>
    </xf>
    <xf numFmtId="165" fontId="12" fillId="6" borderId="79" xfId="1" applyNumberFormat="1" applyFont="1" applyFill="1" applyBorder="1" applyAlignment="1" applyProtection="1">
      <alignment horizontal="right"/>
      <protection locked="0"/>
    </xf>
    <xf numFmtId="0" fontId="53" fillId="6" borderId="4" xfId="0" applyFont="1" applyFill="1" applyBorder="1" applyAlignment="1" applyProtection="1">
      <protection locked="0"/>
    </xf>
    <xf numFmtId="0" fontId="14" fillId="0" borderId="83"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4" fillId="0" borderId="75" xfId="1" applyFont="1" applyFill="1" applyBorder="1" applyAlignment="1">
      <alignment horizontal="left" vertical="top" wrapText="1"/>
    </xf>
    <xf numFmtId="0" fontId="44"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5" xfId="1" applyFont="1" applyFill="1" applyBorder="1" applyAlignment="1">
      <alignment horizontal="center" vertical="center" wrapText="1"/>
    </xf>
    <xf numFmtId="0" fontId="12" fillId="6" borderId="65" xfId="0" applyFont="1" applyFill="1" applyBorder="1" applyAlignment="1"/>
    <xf numFmtId="0" fontId="11" fillId="6" borderId="0" xfId="1" applyFont="1" applyFill="1" applyBorder="1" applyAlignment="1">
      <alignment horizontal="left"/>
    </xf>
    <xf numFmtId="164" fontId="14" fillId="2" borderId="65" xfId="0" applyNumberFormat="1" applyFont="1" applyFill="1" applyBorder="1"/>
    <xf numFmtId="165" fontId="12" fillId="2" borderId="66"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4"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63"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0" fontId="12" fillId="0" borderId="1" xfId="0" applyFont="1" applyBorder="1" applyAlignment="1">
      <alignment wrapText="1"/>
    </xf>
    <xf numFmtId="164" fontId="12" fillId="0" borderId="0" xfId="0" applyNumberFormat="1" applyFont="1"/>
    <xf numFmtId="0" fontId="76" fillId="0" borderId="53" xfId="0" applyFont="1" applyBorder="1" applyAlignment="1">
      <alignment vertical="top" wrapText="1"/>
    </xf>
    <xf numFmtId="0" fontId="76" fillId="6" borderId="53" xfId="0" applyFont="1" applyFill="1" applyBorder="1" applyAlignment="1">
      <alignment vertical="top" wrapText="1"/>
    </xf>
    <xf numFmtId="164" fontId="17" fillId="0" borderId="55" xfId="0" applyNumberFormat="1" applyFont="1" applyBorder="1" applyAlignment="1">
      <alignment horizontal="right" vertical="center" wrapText="1"/>
    </xf>
    <xf numFmtId="0" fontId="12" fillId="0" borderId="65" xfId="0" applyFont="1" applyBorder="1" applyAlignment="1">
      <alignment wrapText="1"/>
    </xf>
    <xf numFmtId="0" fontId="76" fillId="6" borderId="49" xfId="0" applyFont="1" applyFill="1" applyBorder="1" applyAlignment="1">
      <alignment vertical="top" wrapText="1"/>
    </xf>
    <xf numFmtId="0" fontId="29" fillId="0" borderId="53" xfId="0" applyFont="1" applyBorder="1" applyAlignment="1">
      <alignment vertical="top" wrapText="1"/>
    </xf>
    <xf numFmtId="164" fontId="12" fillId="6" borderId="0" xfId="0" applyNumberFormat="1" applyFont="1" applyFill="1"/>
    <xf numFmtId="0" fontId="14" fillId="0" borderId="65" xfId="0" applyFont="1" applyFill="1" applyBorder="1" applyAlignment="1">
      <alignment wrapText="1"/>
    </xf>
    <xf numFmtId="43" fontId="12" fillId="0" borderId="0" xfId="138" applyFont="1" applyAlignment="1">
      <alignment horizontal="left" vertical="center"/>
    </xf>
    <xf numFmtId="164" fontId="17" fillId="0" borderId="0" xfId="12" applyNumberFormat="1" applyFont="1" applyFill="1" applyBorder="1" applyAlignment="1">
      <alignment horizontal="right" wrapText="1"/>
    </xf>
    <xf numFmtId="0" fontId="12" fillId="0" borderId="0" xfId="1" applyFont="1" applyFill="1" applyBorder="1" applyAlignment="1">
      <alignment horizontal="left" vertical="center"/>
    </xf>
    <xf numFmtId="43" fontId="12" fillId="0" borderId="0" xfId="1" applyNumberFormat="1" applyFont="1" applyFill="1" applyBorder="1" applyAlignment="1">
      <alignment horizontal="left" vertical="center"/>
    </xf>
    <xf numFmtId="164" fontId="17" fillId="0" borderId="0" xfId="12" applyNumberFormat="1" applyFont="1" applyFill="1" applyBorder="1" applyAlignment="1">
      <alignment vertical="center"/>
    </xf>
    <xf numFmtId="0" fontId="12" fillId="0" borderId="0" xfId="1" applyFill="1" applyBorder="1"/>
    <xf numFmtId="164" fontId="12" fillId="0" borderId="0" xfId="1" applyNumberFormat="1" applyFont="1" applyFill="1" applyBorder="1" applyAlignment="1">
      <alignment horizontal="left" vertical="center"/>
    </xf>
    <xf numFmtId="43" fontId="12" fillId="0" borderId="0" xfId="138" applyFont="1" applyFill="1" applyBorder="1" applyAlignment="1">
      <alignment horizontal="left" vertical="center"/>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8" fillId="0" borderId="15" xfId="7"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1" xfId="0" applyFont="1" applyFill="1" applyBorder="1" applyAlignment="1">
      <alignment horizontal="center" wrapText="1"/>
    </xf>
    <xf numFmtId="0" fontId="17" fillId="6" borderId="82" xfId="0" applyFont="1" applyFill="1" applyBorder="1" applyAlignment="1">
      <alignment horizontal="center" wrapText="1"/>
    </xf>
    <xf numFmtId="0" fontId="74"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4" fillId="6" borderId="80"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13" fillId="6" borderId="74"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4" fillId="6" borderId="6"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xf numFmtId="0" fontId="14" fillId="6" borderId="1"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55" fillId="6" borderId="30" xfId="1" applyFont="1" applyFill="1" applyBorder="1" applyAlignment="1" applyProtection="1">
      <alignment horizontal="center"/>
      <protection locked="0"/>
    </xf>
    <xf numFmtId="0" fontId="55" fillId="6" borderId="32" xfId="1" applyFont="1" applyFill="1" applyBorder="1" applyAlignment="1" applyProtection="1">
      <alignment horizontal="center"/>
      <protection locked="0"/>
    </xf>
    <xf numFmtId="0" fontId="13" fillId="0" borderId="65"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4" fillId="6" borderId="74"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1" fillId="6" borderId="68" xfId="0" applyFont="1" applyFill="1" applyBorder="1" applyAlignment="1">
      <alignment horizontal="center" vertical="center" wrapText="1"/>
    </xf>
    <xf numFmtId="0" fontId="51" fillId="6" borderId="69" xfId="0" applyFont="1" applyFill="1" applyBorder="1" applyAlignment="1">
      <alignment horizontal="center" vertical="center" wrapText="1"/>
    </xf>
    <xf numFmtId="0" fontId="51" fillId="6" borderId="70" xfId="0" applyFont="1" applyFill="1" applyBorder="1" applyAlignment="1">
      <alignment horizontal="center" vertical="center" wrapText="1"/>
    </xf>
    <xf numFmtId="0" fontId="51" fillId="6" borderId="71" xfId="0" applyFont="1" applyFill="1" applyBorder="1" applyAlignment="1">
      <alignment horizontal="center" vertical="center" wrapText="1"/>
    </xf>
    <xf numFmtId="0" fontId="51" fillId="6" borderId="72" xfId="0" applyFont="1" applyFill="1" applyBorder="1" applyAlignment="1">
      <alignment horizontal="center" vertical="center" wrapText="1"/>
    </xf>
    <xf numFmtId="0" fontId="51" fillId="6" borderId="7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6" fillId="0" borderId="0" xfId="12" applyFont="1" applyFill="1" applyBorder="1" applyAlignment="1">
      <alignment horizontal="center" vertical="center" wrapText="1"/>
    </xf>
    <xf numFmtId="0" fontId="22" fillId="0" borderId="0" xfId="1" applyFont="1" applyAlignment="1">
      <alignment horizontal="left" vertical="center"/>
    </xf>
    <xf numFmtId="0" fontId="11" fillId="0" borderId="77" xfId="1" applyFont="1" applyBorder="1" applyAlignment="1">
      <alignment horizontal="center" vertical="center"/>
    </xf>
    <xf numFmtId="0" fontId="11" fillId="0" borderId="76"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6" fillId="0" borderId="65"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57" fillId="0" borderId="74" xfId="1" applyFont="1" applyBorder="1" applyAlignment="1">
      <alignment horizontal="left" vertical="center" wrapText="1"/>
    </xf>
    <xf numFmtId="0" fontId="57"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23"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7" fillId="0" borderId="77"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8"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11" xfId="1" applyFont="1" applyBorder="1" applyAlignment="1">
      <alignment horizontal="center" vertical="center"/>
    </xf>
    <xf numFmtId="0" fontId="14" fillId="0" borderId="77" xfId="1" applyFont="1" applyBorder="1" applyAlignment="1">
      <alignment horizontal="center"/>
    </xf>
    <xf numFmtId="0" fontId="12" fillId="0" borderId="77" xfId="1" applyBorder="1" applyAlignment="1">
      <alignment horizontal="center"/>
    </xf>
    <xf numFmtId="0" fontId="46" fillId="0" borderId="0" xfId="0" applyFont="1" applyBorder="1" applyAlignment="1">
      <alignment horizontal="left" vertical="center" wrapText="1"/>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3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4"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33" fillId="2" borderId="33" xfId="0" applyFont="1" applyFill="1" applyBorder="1" applyAlignment="1">
      <alignment horizontal="center" vertical="center"/>
    </xf>
  </cellXfs>
  <cellStyles count="139">
    <cellStyle name="Comma" xfId="138" builtinId="3"/>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ird@odu.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topLeftCell="A38" zoomScaleNormal="100" workbookViewId="0">
      <selection activeCell="B43" sqref="B43"/>
    </sheetView>
  </sheetViews>
  <sheetFormatPr defaultColWidth="164.453125" defaultRowHeight="15.5" x14ac:dyDescent="0.25"/>
  <cols>
    <col min="1" max="1" width="170.453125" style="92" customWidth="1"/>
    <col min="2" max="16384" width="164.453125" style="92"/>
  </cols>
  <sheetData>
    <row r="1" spans="1:1" ht="21" customHeight="1" x14ac:dyDescent="0.25">
      <c r="A1" s="91" t="s">
        <v>206</v>
      </c>
    </row>
    <row r="2" spans="1:1" ht="21" customHeight="1" x14ac:dyDescent="0.25">
      <c r="A2" s="93" t="s">
        <v>205</v>
      </c>
    </row>
    <row r="3" spans="1:1" ht="21" customHeight="1" x14ac:dyDescent="0.25">
      <c r="A3" s="94" t="s">
        <v>171</v>
      </c>
    </row>
    <row r="4" spans="1:1" ht="16.399999999999999" customHeight="1" x14ac:dyDescent="0.25">
      <c r="A4" s="95"/>
    </row>
    <row r="5" spans="1:1" ht="21" customHeight="1" x14ac:dyDescent="0.25">
      <c r="A5" s="96" t="s">
        <v>172</v>
      </c>
    </row>
    <row r="6" spans="1:1" s="98" customFormat="1" ht="92.15" customHeight="1" x14ac:dyDescent="0.25">
      <c r="A6" s="97" t="s">
        <v>173</v>
      </c>
    </row>
    <row r="7" spans="1:1" s="99" customFormat="1" ht="21" customHeight="1" x14ac:dyDescent="0.25">
      <c r="A7" s="96" t="s">
        <v>207</v>
      </c>
    </row>
    <row r="8" spans="1:1" s="98" customFormat="1" ht="75" customHeight="1" x14ac:dyDescent="0.25">
      <c r="A8" s="100" t="s">
        <v>247</v>
      </c>
    </row>
    <row r="9" spans="1:1" s="98" customFormat="1" ht="61.4" customHeight="1" thickBot="1" x14ac:dyDescent="0.3">
      <c r="A9" s="101" t="s">
        <v>254</v>
      </c>
    </row>
    <row r="10" spans="1:1" s="98" customFormat="1" ht="33" customHeight="1" thickBot="1" x14ac:dyDescent="0.3">
      <c r="A10" s="102" t="s">
        <v>235</v>
      </c>
    </row>
    <row r="11" spans="1:1" s="98" customFormat="1" ht="23.5" customHeight="1" x14ac:dyDescent="0.25">
      <c r="A11" s="104" t="s">
        <v>255</v>
      </c>
    </row>
    <row r="12" spans="1:1" s="98" customFormat="1" ht="57" customHeight="1" x14ac:dyDescent="0.25">
      <c r="A12" s="105" t="s">
        <v>238</v>
      </c>
    </row>
    <row r="13" spans="1:1" s="103" customFormat="1" ht="21" customHeight="1" x14ac:dyDescent="0.25">
      <c r="A13" s="104" t="s">
        <v>236</v>
      </c>
    </row>
    <row r="14" spans="1:1" s="98" customFormat="1" ht="60.65" customHeight="1" x14ac:dyDescent="0.25">
      <c r="A14" s="105" t="s">
        <v>248</v>
      </c>
    </row>
    <row r="15" spans="1:1" s="103" customFormat="1" ht="21" customHeight="1" x14ac:dyDescent="0.25">
      <c r="A15" s="104" t="s">
        <v>237</v>
      </c>
    </row>
    <row r="16" spans="1:1" s="106" customFormat="1" ht="163.5" customHeight="1" x14ac:dyDescent="0.25">
      <c r="A16" s="100" t="s">
        <v>256</v>
      </c>
    </row>
    <row r="17" spans="1:1" s="106" customFormat="1" ht="37.5" customHeight="1" x14ac:dyDescent="0.25">
      <c r="A17" s="135" t="s">
        <v>244</v>
      </c>
    </row>
    <row r="18" spans="1:1" s="106" customFormat="1" ht="39.65" customHeight="1" x14ac:dyDescent="0.25">
      <c r="A18" s="201" t="s">
        <v>240</v>
      </c>
    </row>
    <row r="19" spans="1:1" s="106" customFormat="1" ht="21" customHeight="1" x14ac:dyDescent="0.25">
      <c r="A19" s="202" t="s">
        <v>208</v>
      </c>
    </row>
    <row r="20" spans="1:1" s="106" customFormat="1" ht="21" customHeight="1" x14ac:dyDescent="0.25">
      <c r="A20" s="202" t="s">
        <v>209</v>
      </c>
    </row>
    <row r="21" spans="1:1" s="106" customFormat="1" ht="21" customHeight="1" x14ac:dyDescent="0.25">
      <c r="A21" s="203" t="s">
        <v>210</v>
      </c>
    </row>
    <row r="22" spans="1:1" s="106" customFormat="1" ht="127.4" customHeight="1" x14ac:dyDescent="0.25">
      <c r="A22" s="97" t="s">
        <v>245</v>
      </c>
    </row>
    <row r="23" spans="1:1" s="106" customFormat="1" ht="21" customHeight="1" x14ac:dyDescent="0.25">
      <c r="A23" s="104" t="s">
        <v>257</v>
      </c>
    </row>
    <row r="24" spans="1:1" s="106" customFormat="1" ht="70.5" customHeight="1" x14ac:dyDescent="0.25">
      <c r="A24" s="105" t="s">
        <v>258</v>
      </c>
    </row>
    <row r="25" spans="1:1" s="108" customFormat="1" ht="21" customHeight="1" x14ac:dyDescent="0.25">
      <c r="A25" s="107" t="s">
        <v>239</v>
      </c>
    </row>
    <row r="26" spans="1:1" s="98" customFormat="1" ht="108" customHeight="1" x14ac:dyDescent="0.25">
      <c r="A26" s="109" t="s">
        <v>249</v>
      </c>
    </row>
    <row r="27" spans="1:1" s="103" customFormat="1" ht="21" customHeight="1" x14ac:dyDescent="0.25">
      <c r="A27" s="104" t="s">
        <v>174</v>
      </c>
    </row>
    <row r="28" spans="1:1" s="98" customFormat="1" ht="38.5" customHeight="1" x14ac:dyDescent="0.25">
      <c r="A28" s="105" t="s">
        <v>175</v>
      </c>
    </row>
    <row r="29" spans="1:1" s="98" customFormat="1" ht="69" customHeight="1" x14ac:dyDescent="0.25">
      <c r="A29" s="105" t="s">
        <v>176</v>
      </c>
    </row>
    <row r="30" spans="1:1" s="103" customFormat="1" ht="51.65" customHeight="1" x14ac:dyDescent="0.25">
      <c r="A30" s="110" t="s">
        <v>246</v>
      </c>
    </row>
    <row r="31" spans="1:1" s="103" customFormat="1" ht="21" customHeight="1" x14ac:dyDescent="0.25">
      <c r="A31" s="111" t="s">
        <v>177</v>
      </c>
    </row>
    <row r="32" spans="1:1" ht="21" customHeight="1" x14ac:dyDescent="0.25">
      <c r="A32" s="112" t="s">
        <v>260</v>
      </c>
    </row>
    <row r="33" spans="1:1" ht="21" customHeight="1" x14ac:dyDescent="0.25">
      <c r="A33" s="112" t="s">
        <v>178</v>
      </c>
    </row>
    <row r="34" spans="1:1" s="98" customFormat="1" ht="21" customHeight="1" x14ac:dyDescent="0.25">
      <c r="A34" s="112" t="s">
        <v>179</v>
      </c>
    </row>
    <row r="35" spans="1:1" s="98" customFormat="1" ht="21" customHeight="1" x14ac:dyDescent="0.25">
      <c r="A35" s="112" t="s">
        <v>180</v>
      </c>
    </row>
    <row r="36" spans="1:1" s="98" customFormat="1" ht="21" customHeight="1" x14ac:dyDescent="0.25">
      <c r="A36" s="112" t="s">
        <v>181</v>
      </c>
    </row>
    <row r="37" spans="1:1" s="98" customFormat="1" ht="21" customHeight="1" x14ac:dyDescent="0.25">
      <c r="A37" s="104" t="s">
        <v>261</v>
      </c>
    </row>
    <row r="38" spans="1:1" s="103" customFormat="1" ht="21" customHeight="1" x14ac:dyDescent="0.25">
      <c r="A38" s="113" t="s">
        <v>182</v>
      </c>
    </row>
    <row r="39" spans="1:1" s="115" customFormat="1" ht="145.4" customHeight="1" x14ac:dyDescent="0.25">
      <c r="A39" s="114" t="s">
        <v>183</v>
      </c>
    </row>
    <row r="40" spans="1:1" s="115" customFormat="1" ht="57.65" customHeight="1" x14ac:dyDescent="0.25">
      <c r="A40" s="114" t="s">
        <v>184</v>
      </c>
    </row>
    <row r="41" spans="1:1" s="115" customFormat="1" ht="64.400000000000006" customHeight="1" x14ac:dyDescent="0.25">
      <c r="A41" s="114" t="s">
        <v>185</v>
      </c>
    </row>
    <row r="42" spans="1:1" s="115" customFormat="1" ht="93" customHeight="1" x14ac:dyDescent="0.25">
      <c r="A42" s="114" t="s">
        <v>186</v>
      </c>
    </row>
    <row r="43" spans="1:1" s="115" customFormat="1" ht="28.4" customHeight="1" x14ac:dyDescent="0.25">
      <c r="A43" s="114" t="s">
        <v>187</v>
      </c>
    </row>
    <row r="44" spans="1:1" s="115" customFormat="1" ht="26.15" customHeight="1" x14ac:dyDescent="0.25">
      <c r="A44" s="116" t="s">
        <v>188</v>
      </c>
    </row>
    <row r="45" spans="1:1" s="115" customFormat="1" ht="36" customHeight="1" x14ac:dyDescent="0.25">
      <c r="A45" s="114" t="s">
        <v>189</v>
      </c>
    </row>
    <row r="46" spans="1:1" s="115" customFormat="1" ht="20.25" customHeight="1" x14ac:dyDescent="0.25">
      <c r="A46" s="114" t="s">
        <v>190</v>
      </c>
    </row>
    <row r="47" spans="1:1" s="115" customFormat="1" ht="21.65" customHeight="1" x14ac:dyDescent="0.25">
      <c r="A47" s="114" t="s">
        <v>191</v>
      </c>
    </row>
    <row r="48" spans="1:1" s="115" customFormat="1" ht="24.65" customHeight="1" x14ac:dyDescent="0.25">
      <c r="A48" s="116" t="s">
        <v>192</v>
      </c>
    </row>
    <row r="49" spans="1:1" s="115" customFormat="1" ht="17.5" customHeight="1" x14ac:dyDescent="0.25">
      <c r="A49" s="116" t="s">
        <v>193</v>
      </c>
    </row>
    <row r="50" spans="1:1" s="115" customFormat="1" ht="35.15" customHeight="1" x14ac:dyDescent="0.25">
      <c r="A50" s="116" t="s">
        <v>194</v>
      </c>
    </row>
    <row r="51" spans="1:1" s="115" customFormat="1" ht="57" customHeight="1" x14ac:dyDescent="0.25">
      <c r="A51" s="116" t="s">
        <v>195</v>
      </c>
    </row>
    <row r="52" spans="1:1" s="115" customFormat="1" ht="62.15" customHeight="1" x14ac:dyDescent="0.25">
      <c r="A52" s="116" t="s">
        <v>196</v>
      </c>
    </row>
    <row r="53" spans="1:1" s="115" customFormat="1" ht="122.15" customHeight="1" x14ac:dyDescent="0.25">
      <c r="A53" s="116" t="s">
        <v>197</v>
      </c>
    </row>
    <row r="54" spans="1:1" s="115" customFormat="1" ht="69.650000000000006" customHeight="1" x14ac:dyDescent="0.25">
      <c r="A54" s="116" t="s">
        <v>198</v>
      </c>
    </row>
    <row r="55" spans="1:1" s="115" customFormat="1" ht="24" customHeight="1" x14ac:dyDescent="0.25">
      <c r="A55" s="116" t="s">
        <v>199</v>
      </c>
    </row>
    <row r="56" spans="1:1" s="115" customFormat="1" ht="23.15" customHeight="1" x14ac:dyDescent="0.25">
      <c r="A56" s="116" t="s">
        <v>200</v>
      </c>
    </row>
    <row r="57" spans="1:1" s="98" customFormat="1" ht="87" x14ac:dyDescent="0.25">
      <c r="A57" s="116" t="s">
        <v>201</v>
      </c>
    </row>
    <row r="58" spans="1:1" s="98" customFormat="1" ht="51.65" customHeight="1" x14ac:dyDescent="0.25">
      <c r="A58" s="116" t="s">
        <v>202</v>
      </c>
    </row>
    <row r="59" spans="1:1" s="98" customFormat="1" ht="89.5" customHeight="1" x14ac:dyDescent="0.25">
      <c r="A59" s="116" t="s">
        <v>203</v>
      </c>
    </row>
    <row r="60" spans="1:1" s="98" customFormat="1" ht="32.5" customHeight="1" x14ac:dyDescent="0.25">
      <c r="A60" s="116" t="s">
        <v>204</v>
      </c>
    </row>
    <row r="61" spans="1:1" hidden="1" x14ac:dyDescent="0.25">
      <c r="A61" s="117"/>
    </row>
    <row r="62" spans="1:1" hidden="1" x14ac:dyDescent="0.25">
      <c r="A62" s="117"/>
    </row>
    <row r="63" spans="1:1" hidden="1" x14ac:dyDescent="0.25">
      <c r="A63" s="117"/>
    </row>
    <row r="64" spans="1:1" s="199" customFormat="1" x14ac:dyDescent="0.25"/>
    <row r="65" s="200" customFormat="1" x14ac:dyDescent="0.25"/>
    <row r="66" s="200" customFormat="1" x14ac:dyDescent="0.25"/>
    <row r="67" s="200" customFormat="1" x14ac:dyDescent="0.25"/>
    <row r="68" s="200" customFormat="1" x14ac:dyDescent="0.25"/>
    <row r="69" s="200" customFormat="1" x14ac:dyDescent="0.25"/>
    <row r="70" s="200" customFormat="1" x14ac:dyDescent="0.25"/>
    <row r="71" s="200" customFormat="1" x14ac:dyDescent="0.25"/>
    <row r="72" s="200" customFormat="1" x14ac:dyDescent="0.25"/>
    <row r="73" s="200" customFormat="1" x14ac:dyDescent="0.25"/>
    <row r="74" s="200" customFormat="1" x14ac:dyDescent="0.25"/>
    <row r="75" s="200" customFormat="1" x14ac:dyDescent="0.25"/>
    <row r="76" s="200" customFormat="1" x14ac:dyDescent="0.25"/>
    <row r="77" s="200" customFormat="1" x14ac:dyDescent="0.25"/>
    <row r="78" s="200" customFormat="1" x14ac:dyDescent="0.25"/>
    <row r="79" s="200" customFormat="1" x14ac:dyDescent="0.25"/>
    <row r="80" s="200" customFormat="1" x14ac:dyDescent="0.25"/>
    <row r="81" s="200" customFormat="1" x14ac:dyDescent="0.25"/>
    <row r="82" s="200" customFormat="1" x14ac:dyDescent="0.25"/>
    <row r="83" s="200" customFormat="1" x14ac:dyDescent="0.25"/>
    <row r="84" s="200" customFormat="1" x14ac:dyDescent="0.25"/>
    <row r="85" s="200" customFormat="1" x14ac:dyDescent="0.25"/>
    <row r="86" s="200" customFormat="1" x14ac:dyDescent="0.25"/>
    <row r="87" s="200" customFormat="1" x14ac:dyDescent="0.25"/>
    <row r="88" s="200" customFormat="1" x14ac:dyDescent="0.25"/>
    <row r="89" s="200" customFormat="1" x14ac:dyDescent="0.25"/>
    <row r="90" s="200" customFormat="1" x14ac:dyDescent="0.25"/>
    <row r="91" s="200" customFormat="1" x14ac:dyDescent="0.25"/>
    <row r="92" s="200" customFormat="1" x14ac:dyDescent="0.25"/>
    <row r="93" s="200" customFormat="1" x14ac:dyDescent="0.25"/>
    <row r="94" s="200" customFormat="1" x14ac:dyDescent="0.25"/>
    <row r="95" s="200" customFormat="1" x14ac:dyDescent="0.25"/>
    <row r="96" s="200" customFormat="1" x14ac:dyDescent="0.25"/>
    <row r="97" s="200" customFormat="1" x14ac:dyDescent="0.25"/>
    <row r="98" s="200" customFormat="1" x14ac:dyDescent="0.25"/>
    <row r="99" s="200" customFormat="1" x14ac:dyDescent="0.25"/>
    <row r="100" s="200" customFormat="1" x14ac:dyDescent="0.25"/>
    <row r="101" s="200" customFormat="1" x14ac:dyDescent="0.25"/>
    <row r="102" s="200" customFormat="1" x14ac:dyDescent="0.25"/>
    <row r="103" s="200" customFormat="1" x14ac:dyDescent="0.25"/>
    <row r="104" s="200" customFormat="1" x14ac:dyDescent="0.25"/>
    <row r="105" s="200" customFormat="1" x14ac:dyDescent="0.25"/>
    <row r="106" s="200" customFormat="1" x14ac:dyDescent="0.25"/>
    <row r="107" s="200" customFormat="1" x14ac:dyDescent="0.25"/>
    <row r="108" s="200" customFormat="1" x14ac:dyDescent="0.25"/>
    <row r="109" s="200" customFormat="1" x14ac:dyDescent="0.25"/>
    <row r="110" s="200" customFormat="1" x14ac:dyDescent="0.25"/>
    <row r="111" s="200" customFormat="1" x14ac:dyDescent="0.25"/>
    <row r="112" s="200" customFormat="1" x14ac:dyDescent="0.25"/>
    <row r="113" s="200" customFormat="1" x14ac:dyDescent="0.25"/>
    <row r="114" s="200" customFormat="1" x14ac:dyDescent="0.25"/>
    <row r="115" s="200" customFormat="1" x14ac:dyDescent="0.25"/>
    <row r="116" s="200" customFormat="1" x14ac:dyDescent="0.25"/>
    <row r="117" s="200" customFormat="1" x14ac:dyDescent="0.25"/>
    <row r="118" s="200" customFormat="1" x14ac:dyDescent="0.25"/>
    <row r="119" s="200" customFormat="1" x14ac:dyDescent="0.25"/>
    <row r="120" s="200" customFormat="1" x14ac:dyDescent="0.25"/>
    <row r="121" s="200" customFormat="1" x14ac:dyDescent="0.25"/>
    <row r="122" s="200" customFormat="1" x14ac:dyDescent="0.25"/>
    <row r="123" s="200" customFormat="1" x14ac:dyDescent="0.25"/>
    <row r="124" s="200" customFormat="1" x14ac:dyDescent="0.25"/>
    <row r="125" s="200" customFormat="1" x14ac:dyDescent="0.25"/>
    <row r="126" s="200" customFormat="1" x14ac:dyDescent="0.25"/>
    <row r="127" s="200" customFormat="1" x14ac:dyDescent="0.25"/>
    <row r="128" s="200" customFormat="1" x14ac:dyDescent="0.25"/>
    <row r="129" s="200" customFormat="1" x14ac:dyDescent="0.25"/>
    <row r="130" s="200" customFormat="1" x14ac:dyDescent="0.25"/>
    <row r="131" s="200" customFormat="1" x14ac:dyDescent="0.25"/>
    <row r="132" s="200" customFormat="1" x14ac:dyDescent="0.25"/>
    <row r="133" s="200" customFormat="1" x14ac:dyDescent="0.25"/>
    <row r="134" s="200" customFormat="1" x14ac:dyDescent="0.25"/>
    <row r="135" s="200" customFormat="1" x14ac:dyDescent="0.25"/>
    <row r="136" s="200" customFormat="1" x14ac:dyDescent="0.25"/>
    <row r="137" s="200" customFormat="1" x14ac:dyDescent="0.25"/>
    <row r="138" s="200" customFormat="1" x14ac:dyDescent="0.25"/>
    <row r="139" s="200" customFormat="1" x14ac:dyDescent="0.25"/>
    <row r="140" s="200" customFormat="1" x14ac:dyDescent="0.25"/>
    <row r="141" s="200" customFormat="1" x14ac:dyDescent="0.25"/>
    <row r="142" s="200" customFormat="1" x14ac:dyDescent="0.25"/>
    <row r="143" s="200" customFormat="1" x14ac:dyDescent="0.25"/>
    <row r="144" s="200" customFormat="1" x14ac:dyDescent="0.25"/>
    <row r="145" s="200" customFormat="1" x14ac:dyDescent="0.25"/>
    <row r="146" s="200" customFormat="1" x14ac:dyDescent="0.25"/>
    <row r="147" s="200" customFormat="1" x14ac:dyDescent="0.25"/>
    <row r="148" s="200" customFormat="1" x14ac:dyDescent="0.25"/>
    <row r="149" s="200" customFormat="1" x14ac:dyDescent="0.25"/>
    <row r="150" s="200" customFormat="1" x14ac:dyDescent="0.25"/>
    <row r="151" s="200" customFormat="1" x14ac:dyDescent="0.25"/>
    <row r="152" s="200" customFormat="1" x14ac:dyDescent="0.25"/>
    <row r="153" s="200" customFormat="1" x14ac:dyDescent="0.25"/>
    <row r="154" s="200" customFormat="1" x14ac:dyDescent="0.25"/>
    <row r="155" s="200" customFormat="1" x14ac:dyDescent="0.25"/>
    <row r="156" s="200" customFormat="1" x14ac:dyDescent="0.25"/>
    <row r="157" s="200" customFormat="1" x14ac:dyDescent="0.25"/>
    <row r="158" s="200" customFormat="1" x14ac:dyDescent="0.25"/>
    <row r="159" s="200" customFormat="1" x14ac:dyDescent="0.25"/>
    <row r="160" s="200" customFormat="1" x14ac:dyDescent="0.25"/>
    <row r="161" s="200" customFormat="1" x14ac:dyDescent="0.25"/>
    <row r="162" s="200" customFormat="1" x14ac:dyDescent="0.25"/>
    <row r="163" s="200" customFormat="1" x14ac:dyDescent="0.25"/>
    <row r="164" s="200" customFormat="1" x14ac:dyDescent="0.25"/>
    <row r="165" s="200" customFormat="1" x14ac:dyDescent="0.25"/>
    <row r="166" s="200" customFormat="1" x14ac:dyDescent="0.25"/>
    <row r="167" s="200" customFormat="1" x14ac:dyDescent="0.25"/>
    <row r="168" s="200" customFormat="1" x14ac:dyDescent="0.25"/>
    <row r="169" s="200" customFormat="1" x14ac:dyDescent="0.25"/>
    <row r="170" s="200" customFormat="1" x14ac:dyDescent="0.25"/>
    <row r="171" s="200" customFormat="1" x14ac:dyDescent="0.25"/>
    <row r="172" s="200" customFormat="1" x14ac:dyDescent="0.25"/>
    <row r="173" s="200" customFormat="1" x14ac:dyDescent="0.25"/>
    <row r="174" s="200" customFormat="1" x14ac:dyDescent="0.25"/>
    <row r="175" s="200" customFormat="1" x14ac:dyDescent="0.25"/>
    <row r="176" s="200" customFormat="1" x14ac:dyDescent="0.25"/>
    <row r="177" s="200" customFormat="1" x14ac:dyDescent="0.25"/>
    <row r="178" s="200" customFormat="1" x14ac:dyDescent="0.25"/>
    <row r="179" s="200" customFormat="1" x14ac:dyDescent="0.25"/>
    <row r="180" s="200" customFormat="1" x14ac:dyDescent="0.25"/>
    <row r="181" s="200" customFormat="1" x14ac:dyDescent="0.25"/>
    <row r="182" s="200" customFormat="1" x14ac:dyDescent="0.25"/>
    <row r="183" s="200" customFormat="1" x14ac:dyDescent="0.25"/>
    <row r="184" s="200" customFormat="1" x14ac:dyDescent="0.25"/>
    <row r="185" s="200" customFormat="1" x14ac:dyDescent="0.25"/>
    <row r="186" s="200" customFormat="1" x14ac:dyDescent="0.25"/>
    <row r="187" s="200" customFormat="1" x14ac:dyDescent="0.25"/>
    <row r="188" s="200" customFormat="1" x14ac:dyDescent="0.25"/>
    <row r="189" s="200" customFormat="1" x14ac:dyDescent="0.25"/>
    <row r="190" s="200" customFormat="1" x14ac:dyDescent="0.25"/>
    <row r="191" s="200"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B18" sqref="B18"/>
    </sheetView>
  </sheetViews>
  <sheetFormatPr defaultColWidth="8.453125" defaultRowHeight="12.5" x14ac:dyDescent="0.25"/>
  <cols>
    <col min="5" max="5" width="17.453125" customWidth="1"/>
  </cols>
  <sheetData>
    <row r="1" spans="1:19" s="2" customFormat="1" ht="30" customHeight="1" x14ac:dyDescent="0.25">
      <c r="A1" s="243" t="s">
        <v>137</v>
      </c>
      <c r="B1" s="243"/>
      <c r="C1" s="243"/>
      <c r="D1" s="243"/>
      <c r="E1" s="243"/>
      <c r="F1" s="243"/>
      <c r="G1" s="243"/>
      <c r="H1" s="243"/>
      <c r="I1" s="243"/>
      <c r="J1" s="243"/>
      <c r="K1" s="243"/>
      <c r="L1" s="243"/>
      <c r="M1" s="243"/>
      <c r="N1" s="243"/>
      <c r="O1" s="243"/>
      <c r="P1" s="243"/>
      <c r="Q1" s="243"/>
    </row>
    <row r="2" spans="1:19" s="2" customFormat="1" ht="30" customHeight="1" thickBot="1" x14ac:dyDescent="0.3">
      <c r="A2" s="245" t="s">
        <v>138</v>
      </c>
      <c r="B2" s="245"/>
      <c r="C2" s="245"/>
      <c r="D2" s="245"/>
      <c r="E2" s="245"/>
      <c r="F2" s="6"/>
      <c r="G2" s="6"/>
      <c r="H2" s="6"/>
      <c r="I2" s="6"/>
      <c r="J2" s="6"/>
      <c r="K2" s="6"/>
      <c r="L2" s="6"/>
      <c r="M2" s="6"/>
      <c r="N2" s="6"/>
      <c r="O2" s="6"/>
      <c r="P2" s="6"/>
    </row>
    <row r="3" spans="1:19" s="2" customFormat="1" ht="30" customHeight="1" thickBot="1" x14ac:dyDescent="0.3">
      <c r="A3" s="244" t="s">
        <v>10</v>
      </c>
      <c r="B3" s="244"/>
      <c r="C3" s="255" t="s">
        <v>263</v>
      </c>
      <c r="D3" s="256"/>
      <c r="E3" s="256"/>
      <c r="F3" s="256"/>
      <c r="G3" s="256"/>
      <c r="H3" s="256"/>
      <c r="I3" s="256"/>
      <c r="J3" s="256"/>
      <c r="K3" s="256"/>
      <c r="L3" s="256"/>
      <c r="M3" s="256"/>
      <c r="N3" s="256"/>
      <c r="O3" s="256"/>
      <c r="P3" s="256"/>
      <c r="Q3" s="256"/>
      <c r="R3" s="256"/>
      <c r="S3" s="257"/>
    </row>
    <row r="4" spans="1:19" s="5" customFormat="1" ht="30" customHeight="1" thickBot="1" x14ac:dyDescent="0.3">
      <c r="A4" s="244" t="s">
        <v>5</v>
      </c>
      <c r="B4" s="244"/>
      <c r="C4" s="244"/>
      <c r="D4" s="250"/>
      <c r="E4" s="251" t="s">
        <v>264</v>
      </c>
      <c r="F4" s="252"/>
      <c r="G4" s="252"/>
      <c r="H4" s="253"/>
      <c r="I4" s="4"/>
      <c r="J4" s="4"/>
      <c r="K4" s="4"/>
      <c r="L4" s="4"/>
      <c r="M4" s="4"/>
      <c r="N4" s="4"/>
      <c r="O4" s="4"/>
      <c r="P4" s="4"/>
      <c r="Q4" s="4"/>
      <c r="R4" s="4"/>
      <c r="S4" s="4"/>
    </row>
    <row r="5" spans="1:19" s="5" customFormat="1" ht="30" customHeight="1" thickBot="1" x14ac:dyDescent="0.3">
      <c r="A5" s="244" t="s">
        <v>6</v>
      </c>
      <c r="B5" s="244"/>
      <c r="C5" s="244"/>
      <c r="D5" s="244"/>
      <c r="E5" s="244"/>
      <c r="F5" s="244"/>
      <c r="G5" s="244"/>
      <c r="H5" s="4"/>
      <c r="I5" s="4"/>
      <c r="J5" s="4"/>
      <c r="K5" s="4"/>
      <c r="L5" s="4"/>
      <c r="M5" s="4"/>
      <c r="N5" s="4"/>
      <c r="O5" s="4"/>
      <c r="P5" s="4"/>
      <c r="Q5" s="4"/>
      <c r="R5" s="4"/>
      <c r="S5" s="4"/>
    </row>
    <row r="6" spans="1:19" s="5" customFormat="1" ht="30" customHeight="1" thickBot="1" x14ac:dyDescent="0.3">
      <c r="A6" s="246" t="s">
        <v>7</v>
      </c>
      <c r="B6" s="246"/>
      <c r="C6" s="246"/>
      <c r="D6" s="246"/>
      <c r="E6" s="246"/>
      <c r="F6" s="246"/>
      <c r="G6" s="246"/>
      <c r="H6" s="247" t="s">
        <v>265</v>
      </c>
      <c r="I6" s="248"/>
      <c r="J6" s="248"/>
      <c r="K6" s="248"/>
      <c r="L6" s="248"/>
      <c r="M6" s="248"/>
      <c r="N6" s="248"/>
      <c r="O6" s="248"/>
      <c r="P6" s="248"/>
      <c r="Q6" s="249"/>
      <c r="R6" s="4"/>
      <c r="S6" s="4"/>
    </row>
    <row r="7" spans="1:19" s="5" customFormat="1" ht="30" customHeight="1" thickBot="1" x14ac:dyDescent="0.3">
      <c r="A7" s="246" t="s">
        <v>8</v>
      </c>
      <c r="B7" s="246"/>
      <c r="C7" s="246"/>
      <c r="D7" s="246"/>
      <c r="E7" s="246"/>
      <c r="F7" s="246"/>
      <c r="G7" s="246"/>
      <c r="H7" s="254" t="s">
        <v>266</v>
      </c>
      <c r="I7" s="248"/>
      <c r="J7" s="248"/>
      <c r="K7" s="248"/>
      <c r="L7" s="248"/>
      <c r="M7" s="248"/>
      <c r="N7" s="248"/>
      <c r="O7" s="248"/>
      <c r="P7" s="248"/>
      <c r="Q7" s="249"/>
      <c r="R7" s="4"/>
      <c r="S7" s="4"/>
    </row>
    <row r="8" spans="1:19" s="5" customFormat="1" ht="30" customHeight="1" thickBot="1" x14ac:dyDescent="0.3">
      <c r="A8" s="246" t="s">
        <v>9</v>
      </c>
      <c r="B8" s="246"/>
      <c r="C8" s="246"/>
      <c r="D8" s="246"/>
      <c r="E8" s="246"/>
      <c r="F8" s="246"/>
      <c r="G8" s="246"/>
      <c r="H8" s="247" t="s">
        <v>267</v>
      </c>
      <c r="I8" s="248"/>
      <c r="J8" s="248"/>
      <c r="K8" s="248"/>
      <c r="L8" s="248"/>
      <c r="M8" s="248"/>
      <c r="N8" s="248"/>
      <c r="O8" s="248"/>
      <c r="P8" s="248"/>
      <c r="Q8" s="249"/>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4"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80" zoomScaleNormal="80" workbookViewId="0">
      <selection activeCell="D26" sqref="D26"/>
    </sheetView>
  </sheetViews>
  <sheetFormatPr defaultColWidth="8.81640625" defaultRowHeight="12.5" x14ac:dyDescent="0.25"/>
  <cols>
    <col min="1" max="5" width="20.453125" customWidth="1"/>
    <col min="11" max="11" width="10.26953125" customWidth="1"/>
  </cols>
  <sheetData>
    <row r="1" spans="1:5" ht="23" x14ac:dyDescent="0.5">
      <c r="A1" s="138" t="s">
        <v>241</v>
      </c>
      <c r="B1" s="139"/>
      <c r="C1" s="139"/>
      <c r="D1" s="139"/>
      <c r="E1" s="139"/>
    </row>
    <row r="2" spans="1:5" ht="22.5" customHeight="1" x14ac:dyDescent="0.25">
      <c r="A2" s="260" t="str">
        <f>'Institution ID'!C3</f>
        <v>Old Dominion University</v>
      </c>
      <c r="B2" s="260"/>
      <c r="C2" s="260"/>
      <c r="D2" s="260"/>
      <c r="E2" s="260"/>
    </row>
    <row r="3" spans="1:5" ht="16" thickBot="1" x14ac:dyDescent="0.4">
      <c r="A3" s="140"/>
      <c r="B3" s="140"/>
      <c r="C3" s="140"/>
      <c r="D3" s="140"/>
      <c r="E3" s="140"/>
    </row>
    <row r="4" spans="1:5" ht="85.5" customHeight="1" thickBot="1" x14ac:dyDescent="0.3">
      <c r="A4" s="261" t="s">
        <v>217</v>
      </c>
      <c r="B4" s="262"/>
      <c r="C4" s="262"/>
      <c r="D4" s="262"/>
      <c r="E4" s="263"/>
    </row>
    <row r="5" spans="1:5" ht="15.5" x14ac:dyDescent="0.35">
      <c r="A5" s="143"/>
      <c r="B5" s="143"/>
      <c r="C5" s="143"/>
      <c r="D5" s="143"/>
      <c r="E5" s="143"/>
    </row>
    <row r="6" spans="1:5" ht="18.5" thickBot="1" x14ac:dyDescent="0.45">
      <c r="A6" s="264" t="s">
        <v>212</v>
      </c>
      <c r="B6" s="264"/>
      <c r="C6" s="264"/>
      <c r="D6" s="264"/>
      <c r="E6" s="264"/>
    </row>
    <row r="7" spans="1:5" ht="16" thickBot="1" x14ac:dyDescent="0.4">
      <c r="A7" s="141" t="s">
        <v>211</v>
      </c>
      <c r="B7" s="258" t="s">
        <v>213</v>
      </c>
      <c r="C7" s="259"/>
      <c r="D7" s="258" t="s">
        <v>214</v>
      </c>
      <c r="E7" s="259"/>
    </row>
    <row r="8" spans="1:5" ht="31.5" thickBot="1" x14ac:dyDescent="0.4">
      <c r="A8" s="141" t="s">
        <v>218</v>
      </c>
      <c r="B8" s="141" t="s">
        <v>219</v>
      </c>
      <c r="C8" s="141" t="s">
        <v>215</v>
      </c>
      <c r="D8" s="141" t="s">
        <v>219</v>
      </c>
      <c r="E8" s="141" t="s">
        <v>215</v>
      </c>
    </row>
    <row r="9" spans="1:5" ht="16" thickBot="1" x14ac:dyDescent="0.4">
      <c r="A9" s="142">
        <f>7029+18</f>
        <v>7047</v>
      </c>
      <c r="B9" s="142">
        <v>7468</v>
      </c>
      <c r="C9" s="211">
        <f>IF(B9=0,"%",B9/A9-1)</f>
        <v>5.9741734071236063E-2</v>
      </c>
      <c r="D9" s="142">
        <v>7916</v>
      </c>
      <c r="E9" s="211">
        <f>IF(D9=0,"%",D9/B9-1)</f>
        <v>5.9989287627209453E-2</v>
      </c>
    </row>
    <row r="10" spans="1:5" ht="15.5" x14ac:dyDescent="0.35">
      <c r="A10" s="196"/>
      <c r="B10" s="196"/>
      <c r="C10" s="197"/>
      <c r="D10" s="196"/>
      <c r="E10" s="197"/>
    </row>
    <row r="11" spans="1:5" ht="15.5" x14ac:dyDescent="0.35">
      <c r="A11" s="143"/>
      <c r="B11" s="143"/>
      <c r="C11" s="143"/>
      <c r="D11" s="143"/>
      <c r="E11" s="143"/>
    </row>
    <row r="12" spans="1:5" ht="18.5" thickBot="1" x14ac:dyDescent="0.45">
      <c r="A12" s="264" t="s">
        <v>216</v>
      </c>
      <c r="B12" s="264"/>
      <c r="C12" s="264"/>
      <c r="D12" s="264"/>
      <c r="E12" s="264"/>
    </row>
    <row r="13" spans="1:5" ht="16" thickBot="1" x14ac:dyDescent="0.4">
      <c r="A13" s="141" t="s">
        <v>211</v>
      </c>
      <c r="B13" s="258" t="s">
        <v>213</v>
      </c>
      <c r="C13" s="259"/>
      <c r="D13" s="258" t="s">
        <v>214</v>
      </c>
      <c r="E13" s="259"/>
    </row>
    <row r="14" spans="1:5" ht="31.5" thickBot="1" x14ac:dyDescent="0.4">
      <c r="A14" s="141" t="s">
        <v>218</v>
      </c>
      <c r="B14" s="141" t="s">
        <v>219</v>
      </c>
      <c r="C14" s="141" t="s">
        <v>215</v>
      </c>
      <c r="D14" s="141" t="s">
        <v>219</v>
      </c>
      <c r="E14" s="141" t="s">
        <v>215</v>
      </c>
    </row>
    <row r="15" spans="1:5" ht="16" thickBot="1" x14ac:dyDescent="0.4">
      <c r="A15" s="142">
        <f>3771+220+118+4</f>
        <v>4113</v>
      </c>
      <c r="B15" s="142">
        <v>4238</v>
      </c>
      <c r="C15" s="211">
        <f>IF(B15=0,"%",B15/A15-1)</f>
        <v>3.0391441769997529E-2</v>
      </c>
      <c r="D15" s="142">
        <v>4366</v>
      </c>
      <c r="E15" s="211">
        <f>IF(D15=0,"%",D15/B15-1)</f>
        <v>3.0202925908447309E-2</v>
      </c>
    </row>
    <row r="18" spans="1:4" x14ac:dyDescent="0.25">
      <c r="A18" s="54"/>
      <c r="B18" s="54"/>
      <c r="D18" s="54"/>
    </row>
    <row r="19" spans="1:4" x14ac:dyDescent="0.25">
      <c r="B19" s="54"/>
      <c r="D19" s="54"/>
    </row>
    <row r="21" spans="1:4" x14ac:dyDescent="0.25">
      <c r="B21" s="54"/>
      <c r="D21" s="54"/>
    </row>
  </sheetData>
  <mergeCells count="8">
    <mergeCell ref="B13:C13"/>
    <mergeCell ref="D13:E13"/>
    <mergeCell ref="A2:E2"/>
    <mergeCell ref="A4:E4"/>
    <mergeCell ref="A6:E6"/>
    <mergeCell ref="B7:C7"/>
    <mergeCell ref="D7:E7"/>
    <mergeCell ref="A12:E12"/>
  </mergeCell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election activeCell="L18" sqref="L18"/>
    </sheetView>
  </sheetViews>
  <sheetFormatPr defaultColWidth="8.453125" defaultRowHeight="12.5" x14ac:dyDescent="0.25"/>
  <cols>
    <col min="1" max="1" width="29.7265625" customWidth="1"/>
    <col min="2" max="2" width="20.453125" style="9" customWidth="1"/>
    <col min="3" max="5" width="20.453125" customWidth="1"/>
    <col min="6" max="6" width="10.453125" bestFit="1" customWidth="1"/>
  </cols>
  <sheetData>
    <row r="1" spans="1:6" s="1" customFormat="1" ht="20.149999999999999" customHeight="1" x14ac:dyDescent="0.25">
      <c r="A1" s="86" t="s">
        <v>220</v>
      </c>
      <c r="B1" s="86"/>
      <c r="C1" s="86"/>
      <c r="D1" s="86"/>
      <c r="E1" s="86"/>
    </row>
    <row r="2" spans="1:6" s="1" customFormat="1" ht="20.149999999999999" customHeight="1" x14ac:dyDescent="0.25">
      <c r="A2" s="266" t="str">
        <f>'Institution ID'!C3</f>
        <v>Old Dominion University</v>
      </c>
      <c r="B2" s="266"/>
      <c r="C2" s="266"/>
      <c r="D2" s="266"/>
      <c r="E2" s="266"/>
    </row>
    <row r="3" spans="1:6" s="2" customFormat="1" ht="87.65" customHeight="1" x14ac:dyDescent="0.25">
      <c r="A3" s="268" t="s">
        <v>250</v>
      </c>
      <c r="B3" s="269"/>
      <c r="C3" s="269"/>
      <c r="D3" s="269"/>
      <c r="E3" s="270"/>
    </row>
    <row r="4" spans="1:6" ht="15" customHeight="1" x14ac:dyDescent="0.3">
      <c r="A4" s="267" t="s">
        <v>0</v>
      </c>
      <c r="B4" s="79" t="s">
        <v>142</v>
      </c>
      <c r="C4" s="79" t="s">
        <v>150</v>
      </c>
      <c r="D4" s="79" t="s">
        <v>143</v>
      </c>
      <c r="E4" s="79" t="s">
        <v>144</v>
      </c>
    </row>
    <row r="5" spans="1:6" ht="30" customHeight="1" x14ac:dyDescent="0.25">
      <c r="A5" s="267"/>
      <c r="B5" s="47" t="s">
        <v>233</v>
      </c>
      <c r="C5" s="47" t="s">
        <v>233</v>
      </c>
      <c r="D5" s="47" t="s">
        <v>234</v>
      </c>
      <c r="E5" s="47" t="s">
        <v>234</v>
      </c>
    </row>
    <row r="6" spans="1:6" ht="15" customHeight="1" x14ac:dyDescent="0.3">
      <c r="A6" s="14" t="s">
        <v>12</v>
      </c>
      <c r="B6" s="265"/>
      <c r="C6" s="265"/>
      <c r="D6" s="265"/>
      <c r="E6" s="265"/>
    </row>
    <row r="7" spans="1:6" ht="15" customHeight="1" x14ac:dyDescent="0.25">
      <c r="A7" s="48" t="s">
        <v>98</v>
      </c>
      <c r="B7" s="13">
        <v>112454868</v>
      </c>
      <c r="C7" s="13">
        <v>112454868</v>
      </c>
      <c r="D7" s="13">
        <v>118770093</v>
      </c>
      <c r="E7" s="13">
        <v>125085318</v>
      </c>
    </row>
    <row r="8" spans="1:6" ht="15" customHeight="1" x14ac:dyDescent="0.25">
      <c r="A8" s="48" t="s">
        <v>99</v>
      </c>
      <c r="B8" s="13">
        <v>19802749</v>
      </c>
      <c r="C8" s="13">
        <v>19802749</v>
      </c>
      <c r="D8" s="13">
        <v>19802749</v>
      </c>
      <c r="E8" s="13">
        <v>19802749</v>
      </c>
    </row>
    <row r="9" spans="1:6" ht="15" customHeight="1" x14ac:dyDescent="0.25">
      <c r="A9" s="48" t="s">
        <v>100</v>
      </c>
      <c r="B9" s="13">
        <v>17607178</v>
      </c>
      <c r="C9" s="13">
        <v>17607178</v>
      </c>
      <c r="D9" s="13">
        <v>17607178</v>
      </c>
      <c r="E9" s="13">
        <v>17607178</v>
      </c>
    </row>
    <row r="10" spans="1:6" ht="15" customHeight="1" x14ac:dyDescent="0.25">
      <c r="A10" s="48" t="s">
        <v>101</v>
      </c>
      <c r="B10" s="13">
        <v>7670253</v>
      </c>
      <c r="C10" s="13">
        <v>7670253</v>
      </c>
      <c r="D10" s="13">
        <v>7670253</v>
      </c>
      <c r="E10" s="13">
        <v>7670253</v>
      </c>
      <c r="F10" s="54" t="s">
        <v>117</v>
      </c>
    </row>
    <row r="11" spans="1:6" ht="15" customHeight="1" x14ac:dyDescent="0.25">
      <c r="A11" s="48" t="s">
        <v>102</v>
      </c>
      <c r="B11" s="13">
        <f>0</f>
        <v>0</v>
      </c>
      <c r="C11" s="13">
        <f>0</f>
        <v>0</v>
      </c>
      <c r="D11" s="13">
        <f>0</f>
        <v>0</v>
      </c>
      <c r="E11" s="13">
        <f>0</f>
        <v>0</v>
      </c>
    </row>
    <row r="12" spans="1:6" ht="15" customHeight="1" x14ac:dyDescent="0.25">
      <c r="A12" s="48" t="s">
        <v>103</v>
      </c>
      <c r="B12" s="13">
        <f>0</f>
        <v>0</v>
      </c>
      <c r="C12" s="13">
        <f>0</f>
        <v>0</v>
      </c>
      <c r="D12" s="13">
        <f>0</f>
        <v>0</v>
      </c>
      <c r="E12" s="13">
        <f>0</f>
        <v>0</v>
      </c>
    </row>
    <row r="13" spans="1:6" ht="15" customHeight="1" x14ac:dyDescent="0.25">
      <c r="A13" s="48" t="s">
        <v>104</v>
      </c>
      <c r="B13" s="13">
        <f>0</f>
        <v>0</v>
      </c>
      <c r="C13" s="13">
        <f>0</f>
        <v>0</v>
      </c>
      <c r="D13" s="13">
        <f>0</f>
        <v>0</v>
      </c>
      <c r="E13" s="13">
        <f>0</f>
        <v>0</v>
      </c>
    </row>
    <row r="14" spans="1:6" ht="15" customHeight="1" x14ac:dyDescent="0.25">
      <c r="A14" s="48" t="s">
        <v>105</v>
      </c>
      <c r="B14" s="13">
        <f>0</f>
        <v>0</v>
      </c>
      <c r="C14" s="13">
        <f>0</f>
        <v>0</v>
      </c>
      <c r="D14" s="13">
        <f>0</f>
        <v>0</v>
      </c>
      <c r="E14" s="13">
        <f>0</f>
        <v>0</v>
      </c>
    </row>
    <row r="15" spans="1:6" ht="15" customHeight="1" x14ac:dyDescent="0.25">
      <c r="A15" s="48" t="s">
        <v>106</v>
      </c>
      <c r="B15" s="13">
        <f>0</f>
        <v>0</v>
      </c>
      <c r="C15" s="13">
        <f>0</f>
        <v>0</v>
      </c>
      <c r="D15" s="13">
        <f>0</f>
        <v>0</v>
      </c>
      <c r="E15" s="13">
        <f>0</f>
        <v>0</v>
      </c>
    </row>
    <row r="16" spans="1:6" ht="15" customHeight="1" x14ac:dyDescent="0.25">
      <c r="A16" s="48" t="s">
        <v>107</v>
      </c>
      <c r="B16" s="13">
        <f>0</f>
        <v>0</v>
      </c>
      <c r="C16" s="13">
        <f>0</f>
        <v>0</v>
      </c>
      <c r="D16" s="13">
        <f>0</f>
        <v>0</v>
      </c>
      <c r="E16" s="13">
        <f>0</f>
        <v>0</v>
      </c>
    </row>
    <row r="17" spans="1:6" ht="15" customHeight="1" x14ac:dyDescent="0.25">
      <c r="A17" s="48" t="s">
        <v>108</v>
      </c>
      <c r="B17" s="13">
        <f>0</f>
        <v>0</v>
      </c>
      <c r="C17" s="13">
        <f>0</f>
        <v>0</v>
      </c>
      <c r="D17" s="13">
        <f>0</f>
        <v>0</v>
      </c>
      <c r="E17" s="13">
        <f>0</f>
        <v>0</v>
      </c>
    </row>
    <row r="18" spans="1:6" ht="15" customHeight="1" x14ac:dyDescent="0.25">
      <c r="A18" s="48" t="s">
        <v>109</v>
      </c>
      <c r="B18" s="13">
        <f>0</f>
        <v>0</v>
      </c>
      <c r="C18" s="13">
        <f>0</f>
        <v>0</v>
      </c>
      <c r="D18" s="13">
        <f>0</f>
        <v>0</v>
      </c>
      <c r="E18" s="13">
        <f>0</f>
        <v>0</v>
      </c>
    </row>
    <row r="19" spans="1:6" ht="15" customHeight="1" x14ac:dyDescent="0.25">
      <c r="A19" s="48" t="s">
        <v>110</v>
      </c>
      <c r="B19" s="13">
        <f>0</f>
        <v>0</v>
      </c>
      <c r="C19" s="13">
        <f>0</f>
        <v>0</v>
      </c>
      <c r="D19" s="13">
        <f>0</f>
        <v>0</v>
      </c>
      <c r="E19" s="13">
        <f>0</f>
        <v>0</v>
      </c>
    </row>
    <row r="20" spans="1:6" ht="15" customHeight="1" x14ac:dyDescent="0.25">
      <c r="A20" s="48" t="s">
        <v>111</v>
      </c>
      <c r="B20" s="13">
        <f>0</f>
        <v>0</v>
      </c>
      <c r="C20" s="13">
        <f>0</f>
        <v>0</v>
      </c>
      <c r="D20" s="13">
        <f>0</f>
        <v>0</v>
      </c>
      <c r="E20" s="13">
        <f>0</f>
        <v>0</v>
      </c>
    </row>
    <row r="21" spans="1:6" ht="15" customHeight="1" x14ac:dyDescent="0.25">
      <c r="A21" s="11" t="s">
        <v>3</v>
      </c>
      <c r="B21" s="13">
        <v>21945429</v>
      </c>
      <c r="C21" s="13">
        <v>16438101</v>
      </c>
      <c r="D21" s="13">
        <v>17188101</v>
      </c>
      <c r="E21" s="13">
        <v>17938101</v>
      </c>
      <c r="F21" t="s">
        <v>117</v>
      </c>
    </row>
    <row r="22" spans="1:6" ht="15" customHeight="1" x14ac:dyDescent="0.25">
      <c r="A22" s="85" t="s">
        <v>222</v>
      </c>
      <c r="B22" s="43">
        <f>SUM(B7:B21)</f>
        <v>179480477</v>
      </c>
      <c r="C22" s="43">
        <f>SUM(C7:C21)</f>
        <v>173973149</v>
      </c>
      <c r="D22" s="43">
        <f>SUM(D7:D21)</f>
        <v>181038374</v>
      </c>
      <c r="E22" s="43">
        <f>SUM(E7:E21)</f>
        <v>188103599</v>
      </c>
    </row>
    <row r="23" spans="1:6" s="9" customFormat="1" ht="15" customHeight="1" x14ac:dyDescent="0.25">
      <c r="A23" s="131"/>
      <c r="B23" s="81"/>
      <c r="C23" s="81"/>
      <c r="D23" s="81">
        <f>D22-C22</f>
        <v>7065225</v>
      </c>
      <c r="E23" s="81">
        <f>E22-C22</f>
        <v>14130450</v>
      </c>
    </row>
    <row r="24" spans="1:6" s="9" customFormat="1" ht="15" customHeight="1" x14ac:dyDescent="0.25">
      <c r="A24" s="131"/>
      <c r="B24" s="81"/>
      <c r="C24" s="81"/>
      <c r="D24" s="81"/>
      <c r="E24" s="81"/>
    </row>
    <row r="25" spans="1:6" s="9" customFormat="1" ht="15" customHeight="1" x14ac:dyDescent="0.3">
      <c r="A25" s="118"/>
      <c r="B25" s="133" t="s">
        <v>142</v>
      </c>
      <c r="C25" s="133" t="s">
        <v>150</v>
      </c>
      <c r="D25" s="133" t="s">
        <v>143</v>
      </c>
      <c r="E25" s="133" t="s">
        <v>144</v>
      </c>
    </row>
    <row r="26" spans="1:6" s="9" customFormat="1" ht="13" x14ac:dyDescent="0.3">
      <c r="A26" s="132" t="s">
        <v>145</v>
      </c>
      <c r="B26" s="134" t="s">
        <v>221</v>
      </c>
      <c r="C26" s="134" t="s">
        <v>221</v>
      </c>
      <c r="D26" s="134" t="s">
        <v>221</v>
      </c>
      <c r="E26" s="134" t="s">
        <v>221</v>
      </c>
    </row>
    <row r="27" spans="1:6" s="9" customFormat="1" ht="15" customHeight="1" x14ac:dyDescent="0.25">
      <c r="A27" s="80" t="s">
        <v>146</v>
      </c>
      <c r="B27" s="82">
        <v>49535956</v>
      </c>
      <c r="C27" s="82">
        <v>55829540</v>
      </c>
      <c r="D27" s="82">
        <v>57504426</v>
      </c>
      <c r="E27" s="82">
        <v>59179313</v>
      </c>
    </row>
    <row r="28" spans="1:6" s="9" customFormat="1" ht="15" customHeight="1" x14ac:dyDescent="0.25">
      <c r="A28" s="80" t="s">
        <v>147</v>
      </c>
      <c r="B28" s="82">
        <v>9244185</v>
      </c>
      <c r="C28" s="82">
        <v>10387458</v>
      </c>
      <c r="D28" s="82">
        <v>10699082</v>
      </c>
      <c r="E28" s="82">
        <v>11010705</v>
      </c>
    </row>
    <row r="29" spans="1:6" s="9" customFormat="1" ht="15" customHeight="1" x14ac:dyDescent="0.25">
      <c r="A29" s="80" t="s">
        <v>148</v>
      </c>
      <c r="B29" s="83">
        <f>B28+B27</f>
        <v>58780141</v>
      </c>
      <c r="C29" s="83">
        <f>C28+C27</f>
        <v>66216998</v>
      </c>
      <c r="D29" s="83">
        <f t="shared" ref="D29:E29" si="0">D28+D27</f>
        <v>68203508</v>
      </c>
      <c r="E29" s="83">
        <f t="shared" si="0"/>
        <v>70190018</v>
      </c>
    </row>
    <row r="30" spans="1:6" s="9" customFormat="1" ht="15" customHeight="1" x14ac:dyDescent="0.3">
      <c r="A30" s="84" t="s">
        <v>149</v>
      </c>
      <c r="B30" s="82">
        <v>104892166</v>
      </c>
      <c r="C30" s="82">
        <v>115634250</v>
      </c>
      <c r="D30" s="82">
        <v>119103278</v>
      </c>
      <c r="E30" s="82">
        <v>122676376</v>
      </c>
    </row>
    <row r="31" spans="1:6" s="9" customFormat="1" ht="15" customHeight="1" x14ac:dyDescent="0.3">
      <c r="A31" s="136"/>
      <c r="B31" s="137"/>
      <c r="C31" s="137"/>
      <c r="D31" s="137"/>
      <c r="E31" s="137"/>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1:E20 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80" zoomScaleNormal="80" workbookViewId="0"/>
  </sheetViews>
  <sheetFormatPr defaultColWidth="9.1796875" defaultRowHeight="12.5" x14ac:dyDescent="0.25"/>
  <cols>
    <col min="1" max="1" width="9.81640625" style="145" customWidth="1"/>
    <col min="2" max="2" width="50.453125" style="145" customWidth="1"/>
    <col min="3" max="3" width="7.1796875" style="145" customWidth="1"/>
    <col min="4" max="4" width="18.453125" style="145" customWidth="1"/>
    <col min="5" max="5" width="15.453125" style="145" customWidth="1"/>
    <col min="6" max="8" width="18.453125" style="145" customWidth="1"/>
    <col min="9" max="9" width="20.26953125" style="145" customWidth="1"/>
    <col min="10" max="11" width="50.453125" style="145" customWidth="1"/>
    <col min="12" max="12" width="41.81640625" style="145" customWidth="1"/>
    <col min="13" max="16384" width="9.1796875" style="145"/>
  </cols>
  <sheetData>
    <row r="1" spans="1:11" ht="20.149999999999999" customHeight="1" x14ac:dyDescent="0.25">
      <c r="A1" s="144" t="s">
        <v>223</v>
      </c>
      <c r="B1" s="144"/>
      <c r="C1" s="144"/>
      <c r="D1" s="144"/>
      <c r="E1" s="144"/>
      <c r="F1" s="144"/>
      <c r="G1" s="144"/>
      <c r="H1" s="144"/>
      <c r="I1" s="144"/>
    </row>
    <row r="2" spans="1:11" ht="20.149999999999999" customHeight="1" x14ac:dyDescent="0.25">
      <c r="A2" s="300" t="str">
        <f>'Institution ID'!C3</f>
        <v>Old Dominion University</v>
      </c>
      <c r="B2" s="300"/>
      <c r="C2" s="300"/>
      <c r="D2" s="300"/>
      <c r="E2" s="300"/>
      <c r="F2" s="300"/>
      <c r="G2" s="300"/>
      <c r="H2" s="300"/>
      <c r="I2" s="300"/>
    </row>
    <row r="3" spans="1:11" s="148" customFormat="1" ht="20.149999999999999" customHeight="1" x14ac:dyDescent="0.25">
      <c r="A3" s="146" t="s">
        <v>224</v>
      </c>
      <c r="B3" s="147"/>
      <c r="C3" s="147"/>
      <c r="D3" s="147"/>
      <c r="E3" s="147"/>
      <c r="F3" s="147"/>
    </row>
    <row r="4" spans="1:11" s="149" customFormat="1" ht="30" customHeight="1" x14ac:dyDescent="0.25">
      <c r="A4" s="298" t="s">
        <v>252</v>
      </c>
      <c r="B4" s="298"/>
      <c r="C4" s="298"/>
      <c r="D4" s="298"/>
      <c r="E4" s="298"/>
      <c r="F4" s="298"/>
      <c r="G4" s="298"/>
      <c r="H4" s="298"/>
      <c r="I4" s="298"/>
      <c r="J4" s="298"/>
      <c r="K4" s="298"/>
    </row>
    <row r="5" spans="1:11" s="149" customFormat="1" ht="79.5" customHeight="1" thickBot="1" x14ac:dyDescent="0.3">
      <c r="A5" s="299"/>
      <c r="B5" s="299"/>
      <c r="C5" s="299"/>
      <c r="D5" s="299"/>
      <c r="E5" s="299"/>
      <c r="F5" s="299"/>
      <c r="G5" s="299"/>
      <c r="H5" s="299"/>
      <c r="I5" s="299"/>
      <c r="J5" s="299"/>
      <c r="K5" s="299"/>
    </row>
    <row r="6" spans="1:11" s="150" customFormat="1" ht="20.149999999999999" customHeight="1" thickBot="1" x14ac:dyDescent="0.4">
      <c r="A6" s="301" t="s">
        <v>25</v>
      </c>
      <c r="B6" s="304" t="s">
        <v>162</v>
      </c>
      <c r="C6" s="305"/>
      <c r="D6" s="305"/>
      <c r="E6" s="305"/>
      <c r="F6" s="305"/>
      <c r="G6" s="305"/>
      <c r="H6" s="305"/>
      <c r="I6" s="305"/>
      <c r="J6" s="305"/>
      <c r="K6" s="306"/>
    </row>
    <row r="7" spans="1:11" s="150" customFormat="1" ht="20.149999999999999" customHeight="1" thickBot="1" x14ac:dyDescent="0.4">
      <c r="A7" s="302"/>
      <c r="C7" s="151"/>
      <c r="D7" s="304" t="s">
        <v>141</v>
      </c>
      <c r="E7" s="305"/>
      <c r="F7" s="305"/>
      <c r="G7" s="305"/>
      <c r="H7" s="305"/>
      <c r="I7" s="305"/>
      <c r="J7" s="152" t="s">
        <v>163</v>
      </c>
      <c r="K7" s="153" t="s">
        <v>164</v>
      </c>
    </row>
    <row r="8" spans="1:11" s="150" customFormat="1" ht="20.149999999999999" customHeight="1" thickBot="1" x14ac:dyDescent="0.4">
      <c r="A8" s="302"/>
      <c r="B8" s="307" t="s">
        <v>26</v>
      </c>
      <c r="C8" s="320" t="s">
        <v>122</v>
      </c>
      <c r="D8" s="305"/>
      <c r="E8" s="305"/>
      <c r="F8" s="305"/>
      <c r="G8" s="305"/>
      <c r="H8" s="305"/>
      <c r="I8" s="305"/>
      <c r="J8" s="317" t="s">
        <v>165</v>
      </c>
      <c r="K8" s="314" t="s">
        <v>166</v>
      </c>
    </row>
    <row r="9" spans="1:11" s="150" customFormat="1" ht="20.149999999999999" customHeight="1" thickBot="1" x14ac:dyDescent="0.4">
      <c r="A9" s="302"/>
      <c r="B9" s="308"/>
      <c r="C9" s="321"/>
      <c r="D9" s="310" t="s">
        <v>139</v>
      </c>
      <c r="E9" s="311"/>
      <c r="F9" s="312"/>
      <c r="G9" s="313" t="s">
        <v>140</v>
      </c>
      <c r="H9" s="305"/>
      <c r="I9" s="305"/>
      <c r="J9" s="318"/>
      <c r="K9" s="315"/>
    </row>
    <row r="10" spans="1:11" s="150" customFormat="1" ht="52.5" customHeight="1" thickBot="1" x14ac:dyDescent="0.4">
      <c r="A10" s="303"/>
      <c r="B10" s="309"/>
      <c r="C10" s="322"/>
      <c r="D10" s="155" t="s">
        <v>119</v>
      </c>
      <c r="E10" s="155" t="s">
        <v>4</v>
      </c>
      <c r="F10" s="155" t="s">
        <v>118</v>
      </c>
      <c r="G10" s="155" t="s">
        <v>119</v>
      </c>
      <c r="H10" s="155" t="s">
        <v>4</v>
      </c>
      <c r="I10" s="155" t="s">
        <v>118</v>
      </c>
      <c r="J10" s="319"/>
      <c r="K10" s="316"/>
    </row>
    <row r="11" spans="1:11" ht="42.5" thickBot="1" x14ac:dyDescent="0.3">
      <c r="A11" s="156">
        <v>2</v>
      </c>
      <c r="B11" s="157" t="s">
        <v>275</v>
      </c>
      <c r="C11" s="158"/>
      <c r="D11" s="219">
        <f>SUM(E11:F11)</f>
        <v>1237870</v>
      </c>
      <c r="E11" s="159">
        <v>280000</v>
      </c>
      <c r="F11" s="159">
        <v>957870</v>
      </c>
      <c r="G11" s="222">
        <f t="shared" ref="G11:G23" si="0">SUM(H11:I11)</f>
        <v>957870</v>
      </c>
      <c r="H11" s="159">
        <v>0</v>
      </c>
      <c r="I11" s="159">
        <v>957870</v>
      </c>
      <c r="J11" s="160" t="s">
        <v>277</v>
      </c>
      <c r="K11" s="160"/>
    </row>
    <row r="12" spans="1:11" ht="43" thickTop="1" thickBot="1" x14ac:dyDescent="0.3">
      <c r="A12" s="161">
        <v>3</v>
      </c>
      <c r="B12" s="162" t="s">
        <v>273</v>
      </c>
      <c r="C12" s="163"/>
      <c r="D12" s="220">
        <f>SUM(E12:F12)</f>
        <v>497669</v>
      </c>
      <c r="E12" s="164">
        <v>0</v>
      </c>
      <c r="F12" s="164">
        <v>497669</v>
      </c>
      <c r="G12" s="223">
        <f>SUM(H12:I12)</f>
        <v>497669</v>
      </c>
      <c r="H12" s="164">
        <f>0</f>
        <v>0</v>
      </c>
      <c r="I12" s="164">
        <v>497669</v>
      </c>
      <c r="J12" s="165" t="s">
        <v>279</v>
      </c>
      <c r="K12" s="165"/>
    </row>
    <row r="13" spans="1:11" ht="43" thickTop="1" thickBot="1" x14ac:dyDescent="0.3">
      <c r="A13" s="161">
        <v>5</v>
      </c>
      <c r="B13" s="162" t="s">
        <v>274</v>
      </c>
      <c r="C13" s="163"/>
      <c r="D13" s="220">
        <f t="shared" ref="D13:D23" si="1">SUM(E13:F13)</f>
        <v>1506793</v>
      </c>
      <c r="E13" s="164">
        <f>0</f>
        <v>0</v>
      </c>
      <c r="F13" s="164">
        <v>1506793</v>
      </c>
      <c r="G13" s="223">
        <f t="shared" si="0"/>
        <v>1506793</v>
      </c>
      <c r="H13" s="164">
        <f>0</f>
        <v>0</v>
      </c>
      <c r="I13" s="164">
        <v>1506793</v>
      </c>
      <c r="J13" s="165" t="s">
        <v>278</v>
      </c>
      <c r="K13" s="165"/>
    </row>
    <row r="14" spans="1:11" ht="29" thickTop="1" thickBot="1" x14ac:dyDescent="0.3">
      <c r="A14" s="161">
        <v>6</v>
      </c>
      <c r="B14" s="162" t="s">
        <v>276</v>
      </c>
      <c r="C14" s="163"/>
      <c r="D14" s="220">
        <f t="shared" si="1"/>
        <v>232314</v>
      </c>
      <c r="E14" s="164">
        <f>0</f>
        <v>0</v>
      </c>
      <c r="F14" s="164">
        <v>232314</v>
      </c>
      <c r="G14" s="223">
        <f t="shared" si="0"/>
        <v>232314</v>
      </c>
      <c r="H14" s="164">
        <f>0</f>
        <v>0</v>
      </c>
      <c r="I14" s="164">
        <v>232314</v>
      </c>
      <c r="J14" s="165" t="s">
        <v>280</v>
      </c>
      <c r="K14" s="165"/>
    </row>
    <row r="15" spans="1:11" ht="19" thickTop="1" thickBot="1" x14ac:dyDescent="0.3">
      <c r="A15" s="166"/>
      <c r="B15" s="167"/>
      <c r="C15" s="168"/>
      <c r="D15" s="220">
        <f t="shared" si="1"/>
        <v>0</v>
      </c>
      <c r="E15" s="164"/>
      <c r="F15" s="164"/>
      <c r="G15" s="223">
        <f t="shared" si="0"/>
        <v>0</v>
      </c>
      <c r="H15" s="164">
        <f>0</f>
        <v>0</v>
      </c>
      <c r="I15" s="164">
        <f>0</f>
        <v>0</v>
      </c>
      <c r="J15" s="165"/>
      <c r="K15" s="165"/>
    </row>
    <row r="16" spans="1:11" ht="20.149999999999999" customHeight="1" thickTop="1" thickBot="1" x14ac:dyDescent="0.3">
      <c r="A16" s="161"/>
      <c r="B16" s="162"/>
      <c r="C16" s="163"/>
      <c r="D16" s="220">
        <f t="shared" si="1"/>
        <v>0</v>
      </c>
      <c r="E16" s="164">
        <f>0</f>
        <v>0</v>
      </c>
      <c r="F16" s="164">
        <f>0</f>
        <v>0</v>
      </c>
      <c r="G16" s="223">
        <f t="shared" si="0"/>
        <v>0</v>
      </c>
      <c r="H16" s="164">
        <f>0</f>
        <v>0</v>
      </c>
      <c r="I16" s="164">
        <f>0</f>
        <v>0</v>
      </c>
      <c r="J16" s="165"/>
      <c r="K16" s="165"/>
    </row>
    <row r="17" spans="1:12" ht="20.149999999999999" customHeight="1" thickTop="1" thickBot="1" x14ac:dyDescent="0.3">
      <c r="A17" s="161"/>
      <c r="B17" s="162"/>
      <c r="C17" s="163"/>
      <c r="D17" s="220">
        <f t="shared" si="1"/>
        <v>0</v>
      </c>
      <c r="E17" s="164">
        <f>0</f>
        <v>0</v>
      </c>
      <c r="F17" s="164">
        <f>0</f>
        <v>0</v>
      </c>
      <c r="G17" s="223">
        <f t="shared" si="0"/>
        <v>0</v>
      </c>
      <c r="H17" s="164">
        <f>0</f>
        <v>0</v>
      </c>
      <c r="I17" s="164">
        <f>0</f>
        <v>0</v>
      </c>
      <c r="J17" s="165"/>
      <c r="K17" s="165"/>
    </row>
    <row r="18" spans="1:12" ht="20.149999999999999" customHeight="1" thickTop="1" thickBot="1" x14ac:dyDescent="0.3">
      <c r="A18" s="161"/>
      <c r="B18" s="162"/>
      <c r="C18" s="163"/>
      <c r="D18" s="220">
        <f t="shared" si="1"/>
        <v>0</v>
      </c>
      <c r="E18" s="164">
        <f>0</f>
        <v>0</v>
      </c>
      <c r="F18" s="164">
        <f>0</f>
        <v>0</v>
      </c>
      <c r="G18" s="223">
        <f t="shared" si="0"/>
        <v>0</v>
      </c>
      <c r="H18" s="164">
        <f>0</f>
        <v>0</v>
      </c>
      <c r="I18" s="164">
        <f>0</f>
        <v>0</v>
      </c>
      <c r="J18" s="165"/>
      <c r="K18" s="165"/>
    </row>
    <row r="19" spans="1:12" ht="20.149999999999999" customHeight="1" thickTop="1" thickBot="1" x14ac:dyDescent="0.3">
      <c r="A19" s="161"/>
      <c r="B19" s="162"/>
      <c r="C19" s="163"/>
      <c r="D19" s="220">
        <f t="shared" si="1"/>
        <v>0</v>
      </c>
      <c r="E19" s="164">
        <f>0</f>
        <v>0</v>
      </c>
      <c r="F19" s="164">
        <f>0</f>
        <v>0</v>
      </c>
      <c r="G19" s="223">
        <f t="shared" si="0"/>
        <v>0</v>
      </c>
      <c r="H19" s="164">
        <f>0</f>
        <v>0</v>
      </c>
      <c r="I19" s="164">
        <f>0</f>
        <v>0</v>
      </c>
      <c r="J19" s="165"/>
      <c r="K19" s="165"/>
    </row>
    <row r="20" spans="1:12" ht="20.149999999999999" customHeight="1" thickTop="1" thickBot="1" x14ac:dyDescent="0.3">
      <c r="A20" s="161"/>
      <c r="B20" s="162"/>
      <c r="C20" s="163"/>
      <c r="D20" s="220">
        <f t="shared" si="1"/>
        <v>0</v>
      </c>
      <c r="E20" s="164">
        <f>0</f>
        <v>0</v>
      </c>
      <c r="F20" s="164">
        <f>0</f>
        <v>0</v>
      </c>
      <c r="G20" s="223">
        <f t="shared" si="0"/>
        <v>0</v>
      </c>
      <c r="H20" s="164">
        <f>0</f>
        <v>0</v>
      </c>
      <c r="I20" s="164">
        <f>0</f>
        <v>0</v>
      </c>
      <c r="J20" s="165"/>
      <c r="K20" s="165"/>
    </row>
    <row r="21" spans="1:12" ht="20.149999999999999" customHeight="1" thickTop="1" thickBot="1" x14ac:dyDescent="0.3">
      <c r="A21" s="161"/>
      <c r="B21" s="162"/>
      <c r="C21" s="163"/>
      <c r="D21" s="220">
        <f t="shared" si="1"/>
        <v>0</v>
      </c>
      <c r="E21" s="164">
        <f>0</f>
        <v>0</v>
      </c>
      <c r="F21" s="164">
        <f>0</f>
        <v>0</v>
      </c>
      <c r="G21" s="223">
        <f t="shared" si="0"/>
        <v>0</v>
      </c>
      <c r="H21" s="164">
        <f>0</f>
        <v>0</v>
      </c>
      <c r="I21" s="164">
        <f>0</f>
        <v>0</v>
      </c>
      <c r="J21" s="165"/>
      <c r="K21" s="165"/>
    </row>
    <row r="22" spans="1:12" ht="20.149999999999999" customHeight="1" thickTop="1" thickBot="1" x14ac:dyDescent="0.3">
      <c r="A22" s="161"/>
      <c r="B22" s="162"/>
      <c r="C22" s="163"/>
      <c r="D22" s="220">
        <f t="shared" si="1"/>
        <v>0</v>
      </c>
      <c r="E22" s="164">
        <f>0</f>
        <v>0</v>
      </c>
      <c r="F22" s="164">
        <f>0</f>
        <v>0</v>
      </c>
      <c r="G22" s="223">
        <f t="shared" si="0"/>
        <v>0</v>
      </c>
      <c r="H22" s="164">
        <f>0</f>
        <v>0</v>
      </c>
      <c r="I22" s="164">
        <f>0</f>
        <v>0</v>
      </c>
      <c r="J22" s="165"/>
      <c r="K22" s="165"/>
    </row>
    <row r="23" spans="1:12" ht="20.149999999999999" customHeight="1" thickTop="1" x14ac:dyDescent="0.25">
      <c r="A23" s="161"/>
      <c r="B23" s="162"/>
      <c r="C23" s="163"/>
      <c r="D23" s="221">
        <f t="shared" si="1"/>
        <v>0</v>
      </c>
      <c r="E23" s="164">
        <f>0</f>
        <v>0</v>
      </c>
      <c r="F23" s="164">
        <f>0</f>
        <v>0</v>
      </c>
      <c r="G23" s="224">
        <f t="shared" si="0"/>
        <v>0</v>
      </c>
      <c r="H23" s="164">
        <f>0</f>
        <v>0</v>
      </c>
      <c r="I23" s="164">
        <f>0</f>
        <v>0</v>
      </c>
      <c r="J23" s="165"/>
      <c r="K23" s="165"/>
    </row>
    <row r="24" spans="1:12" ht="20.149999999999999" customHeight="1" x14ac:dyDescent="0.25">
      <c r="A24" s="295"/>
      <c r="B24" s="296"/>
      <c r="C24" s="296"/>
      <c r="D24" s="296"/>
      <c r="E24" s="296"/>
      <c r="F24" s="296"/>
      <c r="G24" s="296"/>
      <c r="H24" s="296"/>
      <c r="I24" s="296"/>
      <c r="J24" s="296"/>
      <c r="K24" s="296"/>
    </row>
    <row r="25" spans="1:12" ht="41.15" customHeight="1" x14ac:dyDescent="0.25">
      <c r="A25" s="169"/>
      <c r="B25" s="170" t="s">
        <v>167</v>
      </c>
      <c r="C25" s="170"/>
      <c r="D25" s="73">
        <f t="shared" ref="D25:I25" si="2">SUM(D11:D23)</f>
        <v>3474646</v>
      </c>
      <c r="E25" s="42">
        <f t="shared" si="2"/>
        <v>280000</v>
      </c>
      <c r="F25" s="42">
        <f t="shared" si="2"/>
        <v>3194646</v>
      </c>
      <c r="G25" s="218">
        <f t="shared" si="2"/>
        <v>3194646</v>
      </c>
      <c r="H25" s="42">
        <f t="shared" si="2"/>
        <v>0</v>
      </c>
      <c r="I25" s="42">
        <f t="shared" si="2"/>
        <v>3194646</v>
      </c>
      <c r="J25" s="297"/>
      <c r="K25" s="297"/>
    </row>
    <row r="26" spans="1:12" x14ac:dyDescent="0.25">
      <c r="A26" s="171"/>
    </row>
    <row r="27" spans="1:12" ht="18" x14ac:dyDescent="0.4">
      <c r="A27" s="172" t="s">
        <v>225</v>
      </c>
      <c r="B27" s="173"/>
      <c r="C27" s="173"/>
      <c r="D27" s="173"/>
      <c r="E27" s="173"/>
      <c r="F27" s="173"/>
      <c r="G27" s="173"/>
      <c r="H27" s="208"/>
      <c r="I27" s="174"/>
    </row>
    <row r="28" spans="1:12" ht="90.75" customHeight="1" thickBot="1" x14ac:dyDescent="0.3">
      <c r="A28" s="271" t="s">
        <v>251</v>
      </c>
      <c r="B28" s="272"/>
      <c r="C28" s="272"/>
      <c r="D28" s="272"/>
      <c r="E28" s="272"/>
      <c r="F28" s="272"/>
      <c r="G28" s="272"/>
      <c r="H28" s="272"/>
      <c r="I28" s="272"/>
      <c r="J28" s="272"/>
      <c r="K28" s="272"/>
    </row>
    <row r="29" spans="1:12" ht="16.5" customHeight="1" thickBot="1" x14ac:dyDescent="0.4">
      <c r="A29" s="198"/>
      <c r="B29" s="289" t="s">
        <v>168</v>
      </c>
      <c r="C29" s="290"/>
      <c r="D29" s="275" t="s">
        <v>139</v>
      </c>
      <c r="E29" s="276"/>
      <c r="F29" s="277"/>
      <c r="G29" s="275" t="s">
        <v>140</v>
      </c>
      <c r="H29" s="276"/>
      <c r="I29" s="277"/>
      <c r="J29" s="176"/>
      <c r="K29" s="281"/>
      <c r="L29" s="281"/>
    </row>
    <row r="30" spans="1:12" ht="51.75" customHeight="1" thickBot="1" x14ac:dyDescent="0.4">
      <c r="A30" s="198"/>
      <c r="B30" s="278" t="s">
        <v>0</v>
      </c>
      <c r="C30" s="279"/>
      <c r="D30" s="155" t="s">
        <v>119</v>
      </c>
      <c r="E30" s="155" t="s">
        <v>4</v>
      </c>
      <c r="F30" s="154" t="s">
        <v>118</v>
      </c>
      <c r="G30" s="155" t="s">
        <v>119</v>
      </c>
      <c r="H30" s="155" t="s">
        <v>4</v>
      </c>
      <c r="I30" s="154" t="s">
        <v>118</v>
      </c>
      <c r="J30" s="176"/>
      <c r="K30" s="176"/>
      <c r="L30" s="177"/>
    </row>
    <row r="31" spans="1:12" ht="20.149999999999999" customHeight="1" x14ac:dyDescent="0.25">
      <c r="A31" s="175"/>
      <c r="B31" s="292" t="s">
        <v>120</v>
      </c>
      <c r="C31" s="293"/>
      <c r="D31" s="215">
        <f t="shared" ref="D31:I31" si="3">+D25</f>
        <v>3474646</v>
      </c>
      <c r="E31" s="216">
        <f t="shared" si="3"/>
        <v>280000</v>
      </c>
      <c r="F31" s="216">
        <f t="shared" si="3"/>
        <v>3194646</v>
      </c>
      <c r="G31" s="217">
        <f t="shared" si="3"/>
        <v>3194646</v>
      </c>
      <c r="H31" s="216">
        <f t="shared" si="3"/>
        <v>0</v>
      </c>
      <c r="I31" s="216">
        <f t="shared" si="3"/>
        <v>3194646</v>
      </c>
      <c r="J31" s="178"/>
      <c r="K31" s="178"/>
      <c r="L31" s="178"/>
    </row>
    <row r="32" spans="1:12" ht="20.149999999999999" customHeight="1" x14ac:dyDescent="0.25">
      <c r="A32" s="179">
        <v>4</v>
      </c>
      <c r="B32" s="273" t="s">
        <v>125</v>
      </c>
      <c r="C32" s="274"/>
      <c r="D32" s="180">
        <f>SUM(E32:F32)</f>
        <v>1608238</v>
      </c>
      <c r="E32" s="181">
        <f>0</f>
        <v>0</v>
      </c>
      <c r="F32" s="181">
        <v>1608238</v>
      </c>
      <c r="G32" s="182">
        <f>SUM(H32:I32)</f>
        <v>3272764</v>
      </c>
      <c r="H32" s="181">
        <f>0</f>
        <v>0</v>
      </c>
      <c r="I32" s="181">
        <v>3272764</v>
      </c>
      <c r="J32" s="183"/>
      <c r="K32" s="183"/>
      <c r="L32" s="183"/>
    </row>
    <row r="33" spans="1:12" ht="20.149999999999999" customHeight="1" x14ac:dyDescent="0.25">
      <c r="A33" s="179"/>
      <c r="B33" s="273" t="s">
        <v>131</v>
      </c>
      <c r="C33" s="274"/>
      <c r="D33" s="184">
        <f>+F33</f>
        <v>3.5000000000000003E-2</v>
      </c>
      <c r="E33" s="185"/>
      <c r="F33" s="185">
        <v>3.5000000000000003E-2</v>
      </c>
      <c r="G33" s="186">
        <f>+I33</f>
        <v>3.5000000000000003E-2</v>
      </c>
      <c r="H33" s="185"/>
      <c r="I33" s="185">
        <v>3.5000000000000003E-2</v>
      </c>
      <c r="J33" s="187"/>
      <c r="K33" s="187"/>
      <c r="L33" s="187"/>
    </row>
    <row r="34" spans="1:12" ht="20.149999999999999" customHeight="1" x14ac:dyDescent="0.25">
      <c r="A34" s="179"/>
      <c r="B34" s="188" t="s">
        <v>126</v>
      </c>
      <c r="C34" s="188"/>
      <c r="D34" s="180">
        <f>SUM(E34:F34)</f>
        <v>0</v>
      </c>
      <c r="E34" s="181">
        <f>0</f>
        <v>0</v>
      </c>
      <c r="F34" s="181">
        <f>0</f>
        <v>0</v>
      </c>
      <c r="G34" s="182">
        <f>SUM(H34:I34)</f>
        <v>0</v>
      </c>
      <c r="H34" s="181">
        <f>0</f>
        <v>0</v>
      </c>
      <c r="I34" s="181">
        <f>0</f>
        <v>0</v>
      </c>
      <c r="J34" s="183"/>
      <c r="K34" s="183"/>
      <c r="L34" s="183"/>
    </row>
    <row r="35" spans="1:12" ht="20.149999999999999" customHeight="1" x14ac:dyDescent="0.25">
      <c r="A35" s="179"/>
      <c r="B35" s="188" t="s">
        <v>127</v>
      </c>
      <c r="C35" s="188"/>
      <c r="D35" s="184">
        <f>+F35</f>
        <v>0</v>
      </c>
      <c r="E35" s="185"/>
      <c r="F35" s="185">
        <f>0</f>
        <v>0</v>
      </c>
      <c r="G35" s="186">
        <f>+I35</f>
        <v>0</v>
      </c>
      <c r="H35" s="185"/>
      <c r="I35" s="185">
        <f>0</f>
        <v>0</v>
      </c>
      <c r="J35" s="187"/>
      <c r="K35" s="187"/>
      <c r="L35" s="187"/>
    </row>
    <row r="36" spans="1:12" ht="20.149999999999999" customHeight="1" x14ac:dyDescent="0.25">
      <c r="A36" s="179"/>
      <c r="B36" s="188" t="s">
        <v>128</v>
      </c>
      <c r="C36" s="188"/>
      <c r="D36" s="180">
        <f>SUM(E36:F36)</f>
        <v>0</v>
      </c>
      <c r="E36" s="181">
        <f>0</f>
        <v>0</v>
      </c>
      <c r="F36" s="181">
        <f>0</f>
        <v>0</v>
      </c>
      <c r="G36" s="182">
        <f>SUM(H36:I36)</f>
        <v>0</v>
      </c>
      <c r="H36" s="181">
        <f>0</f>
        <v>0</v>
      </c>
      <c r="I36" s="181">
        <f>0</f>
        <v>0</v>
      </c>
      <c r="J36" s="183"/>
      <c r="K36" s="183"/>
      <c r="L36" s="183"/>
    </row>
    <row r="37" spans="1:12" ht="20.149999999999999" customHeight="1" x14ac:dyDescent="0.25">
      <c r="A37" s="179"/>
      <c r="B37" s="188" t="s">
        <v>129</v>
      </c>
      <c r="C37" s="188"/>
      <c r="D37" s="184">
        <f>+F37</f>
        <v>0</v>
      </c>
      <c r="E37" s="185"/>
      <c r="F37" s="185">
        <f>0</f>
        <v>0</v>
      </c>
      <c r="G37" s="186">
        <f>+I37</f>
        <v>0</v>
      </c>
      <c r="H37" s="185"/>
      <c r="I37" s="185">
        <f>0</f>
        <v>0</v>
      </c>
      <c r="J37" s="187"/>
      <c r="K37" s="187"/>
      <c r="L37" s="187"/>
    </row>
    <row r="38" spans="1:12" ht="20.149999999999999" customHeight="1" x14ac:dyDescent="0.25">
      <c r="A38" s="179"/>
      <c r="B38" s="274" t="s">
        <v>124</v>
      </c>
      <c r="C38" s="280"/>
      <c r="D38" s="180">
        <f>SUM(E38:F38)</f>
        <v>0</v>
      </c>
      <c r="E38" s="181">
        <f>0</f>
        <v>0</v>
      </c>
      <c r="F38" s="181">
        <f>0</f>
        <v>0</v>
      </c>
      <c r="G38" s="182">
        <f>SUM(H38:I38)</f>
        <v>0</v>
      </c>
      <c r="H38" s="181">
        <f>0</f>
        <v>0</v>
      </c>
      <c r="I38" s="181">
        <f>0</f>
        <v>0</v>
      </c>
      <c r="J38" s="183"/>
      <c r="K38" s="183"/>
      <c r="L38" s="183"/>
    </row>
    <row r="39" spans="1:12" ht="20.149999999999999" customHeight="1" x14ac:dyDescent="0.25">
      <c r="A39" s="179"/>
      <c r="B39" s="274" t="s">
        <v>130</v>
      </c>
      <c r="C39" s="280"/>
      <c r="D39" s="184">
        <f>+F39</f>
        <v>0</v>
      </c>
      <c r="E39" s="185"/>
      <c r="F39" s="185">
        <f>0</f>
        <v>0</v>
      </c>
      <c r="G39" s="186">
        <f>+I39</f>
        <v>0</v>
      </c>
      <c r="H39" s="185"/>
      <c r="I39" s="185">
        <f>0</f>
        <v>0</v>
      </c>
      <c r="J39" s="187"/>
      <c r="K39" s="187"/>
      <c r="L39" s="187"/>
    </row>
    <row r="40" spans="1:12" ht="20.149999999999999" customHeight="1" x14ac:dyDescent="0.25">
      <c r="A40" s="179"/>
      <c r="B40" s="274" t="s">
        <v>132</v>
      </c>
      <c r="C40" s="286"/>
      <c r="D40" s="180">
        <f t="shared" ref="D40:D47" si="4">SUM(E40:F40)</f>
        <v>0</v>
      </c>
      <c r="E40" s="181">
        <f>0</f>
        <v>0</v>
      </c>
      <c r="F40" s="181">
        <f>0</f>
        <v>0</v>
      </c>
      <c r="G40" s="182">
        <f t="shared" ref="G40:G47" si="5">SUM(H40:I40)</f>
        <v>0</v>
      </c>
      <c r="H40" s="181">
        <f>0</f>
        <v>0</v>
      </c>
      <c r="I40" s="181">
        <f>0</f>
        <v>0</v>
      </c>
    </row>
    <row r="41" spans="1:12" ht="20.149999999999999" customHeight="1" x14ac:dyDescent="0.25">
      <c r="A41" s="179"/>
      <c r="B41" s="283" t="s">
        <v>133</v>
      </c>
      <c r="C41" s="274"/>
      <c r="D41" s="180">
        <f t="shared" si="4"/>
        <v>0</v>
      </c>
      <c r="E41" s="181">
        <f>0</f>
        <v>0</v>
      </c>
      <c r="F41" s="181">
        <f>0</f>
        <v>0</v>
      </c>
      <c r="G41" s="182">
        <f t="shared" si="5"/>
        <v>0</v>
      </c>
      <c r="H41" s="181">
        <f>0</f>
        <v>0</v>
      </c>
      <c r="I41" s="181">
        <f>0</f>
        <v>0</v>
      </c>
      <c r="J41" s="189" t="s">
        <v>117</v>
      </c>
    </row>
    <row r="42" spans="1:12" ht="20.149999999999999" customHeight="1" x14ac:dyDescent="0.25">
      <c r="A42" s="179"/>
      <c r="B42" s="190" t="s">
        <v>154</v>
      </c>
      <c r="C42" s="191"/>
      <c r="D42" s="180">
        <f t="shared" si="4"/>
        <v>0</v>
      </c>
      <c r="E42" s="181">
        <f>0</f>
        <v>0</v>
      </c>
      <c r="F42" s="181">
        <f>0</f>
        <v>0</v>
      </c>
      <c r="G42" s="182">
        <f t="shared" si="5"/>
        <v>0</v>
      </c>
      <c r="H42" s="181">
        <f>0</f>
        <v>0</v>
      </c>
      <c r="I42" s="181">
        <f>0</f>
        <v>0</v>
      </c>
    </row>
    <row r="43" spans="1:12" ht="20.149999999999999" customHeight="1" x14ac:dyDescent="0.25">
      <c r="A43" s="179"/>
      <c r="B43" s="190" t="s">
        <v>155</v>
      </c>
      <c r="C43" s="191"/>
      <c r="D43" s="180">
        <f t="shared" si="4"/>
        <v>0</v>
      </c>
      <c r="E43" s="181">
        <f>0</f>
        <v>0</v>
      </c>
      <c r="F43" s="181">
        <f>0</f>
        <v>0</v>
      </c>
      <c r="G43" s="182">
        <f t="shared" si="5"/>
        <v>0</v>
      </c>
      <c r="H43" s="181">
        <f>0</f>
        <v>0</v>
      </c>
      <c r="I43" s="181">
        <f>0</f>
        <v>0</v>
      </c>
    </row>
    <row r="44" spans="1:12" ht="20.149999999999999" customHeight="1" x14ac:dyDescent="0.25">
      <c r="A44" s="179"/>
      <c r="B44" s="283" t="s">
        <v>156</v>
      </c>
      <c r="C44" s="274"/>
      <c r="D44" s="180">
        <f t="shared" si="4"/>
        <v>0</v>
      </c>
      <c r="E44" s="181">
        <f>0</f>
        <v>0</v>
      </c>
      <c r="F44" s="181">
        <f>0</f>
        <v>0</v>
      </c>
      <c r="G44" s="182">
        <f t="shared" si="5"/>
        <v>0</v>
      </c>
      <c r="H44" s="181">
        <f>0</f>
        <v>0</v>
      </c>
      <c r="I44" s="181">
        <f>0</f>
        <v>0</v>
      </c>
    </row>
    <row r="45" spans="1:12" ht="20.149999999999999" customHeight="1" x14ac:dyDescent="0.25">
      <c r="A45" s="179"/>
      <c r="B45" s="274" t="s">
        <v>157</v>
      </c>
      <c r="C45" s="286"/>
      <c r="D45" s="180">
        <f t="shared" si="4"/>
        <v>0</v>
      </c>
      <c r="E45" s="181">
        <f>0</f>
        <v>0</v>
      </c>
      <c r="F45" s="181">
        <f>0</f>
        <v>0</v>
      </c>
      <c r="G45" s="182">
        <f t="shared" si="5"/>
        <v>0</v>
      </c>
      <c r="H45" s="181">
        <f>0</f>
        <v>0</v>
      </c>
      <c r="I45" s="181">
        <f>0</f>
        <v>0</v>
      </c>
    </row>
    <row r="46" spans="1:12" ht="20.149999999999999" customHeight="1" x14ac:dyDescent="0.25">
      <c r="A46" s="179"/>
      <c r="B46" s="283" t="s">
        <v>158</v>
      </c>
      <c r="C46" s="274"/>
      <c r="D46" s="180">
        <f t="shared" ref="D46" si="6">SUM(E46:F46)</f>
        <v>0</v>
      </c>
      <c r="E46" s="181">
        <f>0</f>
        <v>0</v>
      </c>
      <c r="F46" s="181">
        <f>0</f>
        <v>0</v>
      </c>
      <c r="G46" s="182">
        <f t="shared" ref="G46" si="7">SUM(H46:I46)</f>
        <v>0</v>
      </c>
      <c r="H46" s="181">
        <f>0</f>
        <v>0</v>
      </c>
      <c r="I46" s="181">
        <f>0</f>
        <v>0</v>
      </c>
    </row>
    <row r="47" spans="1:12" ht="20.149999999999999" customHeight="1" x14ac:dyDescent="0.25">
      <c r="A47" s="179"/>
      <c r="B47" s="283" t="s">
        <v>159</v>
      </c>
      <c r="C47" s="274"/>
      <c r="D47" s="180">
        <f t="shared" si="4"/>
        <v>0</v>
      </c>
      <c r="E47" s="181">
        <f>0</f>
        <v>0</v>
      </c>
      <c r="F47" s="181">
        <f>0</f>
        <v>0</v>
      </c>
      <c r="G47" s="182">
        <f t="shared" si="5"/>
        <v>0</v>
      </c>
      <c r="H47" s="181">
        <f>0</f>
        <v>0</v>
      </c>
      <c r="I47" s="181">
        <f>0</f>
        <v>0</v>
      </c>
    </row>
    <row r="48" spans="1:12" ht="20.149999999999999" customHeight="1" x14ac:dyDescent="0.25">
      <c r="A48" s="192"/>
      <c r="B48" s="284" t="s">
        <v>2</v>
      </c>
      <c r="C48" s="285"/>
      <c r="D48" s="212">
        <f>SUM(D41:D47,D31,D32,D34,D36,D38,D40)</f>
        <v>5082884</v>
      </c>
      <c r="E48" s="212">
        <f>SUM(E41:E47,E31,E32,E34,E36,E38,E40)</f>
        <v>280000</v>
      </c>
      <c r="F48" s="212">
        <f>SUM(F41:F47,F31,F32,F34,F36,F38,F40)</f>
        <v>4802884</v>
      </c>
      <c r="G48" s="213">
        <f>SUM(G40:G47,G31,G32,G34,G36,G38)</f>
        <v>6467410</v>
      </c>
      <c r="H48" s="214">
        <f>SUM(H40:H47,H31,H32,H34,H36,H38)</f>
        <v>0</v>
      </c>
      <c r="I48" s="212">
        <f>SUM(I41:I47,I31,I32,I34,I36,I38,I40)</f>
        <v>6467410</v>
      </c>
    </row>
    <row r="49" spans="2:11" x14ac:dyDescent="0.25">
      <c r="B49" s="193" t="s">
        <v>1</v>
      </c>
      <c r="C49" s="194"/>
      <c r="D49" s="194"/>
      <c r="E49" s="194"/>
      <c r="F49" s="194"/>
    </row>
    <row r="50" spans="2:11" ht="13" x14ac:dyDescent="0.3">
      <c r="B50" s="294" t="s">
        <v>121</v>
      </c>
      <c r="C50" s="294"/>
      <c r="D50" s="294"/>
      <c r="E50" s="294"/>
      <c r="F50" s="294"/>
      <c r="G50" s="294"/>
      <c r="H50" s="294"/>
      <c r="I50" s="294"/>
    </row>
    <row r="51" spans="2:11" ht="13" x14ac:dyDescent="0.3">
      <c r="B51" s="294" t="s">
        <v>11</v>
      </c>
      <c r="C51" s="294"/>
      <c r="D51" s="294"/>
      <c r="E51" s="294"/>
      <c r="F51" s="294"/>
      <c r="G51" s="294"/>
      <c r="H51" s="294"/>
      <c r="I51" s="294"/>
    </row>
    <row r="52" spans="2:11" ht="13" x14ac:dyDescent="0.3">
      <c r="B52" s="209" t="s">
        <v>262</v>
      </c>
      <c r="C52" s="209"/>
      <c r="D52" s="209"/>
      <c r="E52" s="209"/>
      <c r="F52" s="209"/>
      <c r="G52" s="209"/>
      <c r="H52" s="209"/>
      <c r="I52" s="209"/>
    </row>
    <row r="53" spans="2:11" x14ac:dyDescent="0.25">
      <c r="B53" s="195"/>
      <c r="C53" s="195"/>
      <c r="D53" s="195"/>
      <c r="E53" s="195"/>
      <c r="F53" s="195"/>
      <c r="G53" s="195"/>
      <c r="H53" s="195"/>
      <c r="I53" s="195"/>
    </row>
    <row r="54" spans="2:11" ht="15.5" x14ac:dyDescent="0.35">
      <c r="B54" s="195"/>
      <c r="C54" s="195"/>
      <c r="D54" s="195"/>
      <c r="E54" s="195"/>
      <c r="F54" s="195"/>
      <c r="G54" s="195"/>
      <c r="H54" s="206" t="s">
        <v>243</v>
      </c>
      <c r="I54" s="204"/>
    </row>
    <row r="55" spans="2:11" ht="15.5" x14ac:dyDescent="0.35">
      <c r="H55" s="287" t="s">
        <v>242</v>
      </c>
      <c r="I55" s="288"/>
      <c r="J55" s="291" t="s">
        <v>253</v>
      </c>
      <c r="K55" s="291"/>
    </row>
    <row r="56" spans="2:11" ht="15.5" x14ac:dyDescent="0.25">
      <c r="H56" s="205" t="s">
        <v>139</v>
      </c>
      <c r="I56" s="205" t="s">
        <v>140</v>
      </c>
      <c r="J56" s="207" t="s">
        <v>139</v>
      </c>
      <c r="K56" s="207" t="s">
        <v>140</v>
      </c>
    </row>
    <row r="57" spans="2:11" ht="46.5" x14ac:dyDescent="0.35">
      <c r="H57" s="210">
        <f>'2-Tuit &amp; Oth NGF Rev'!D22-'2-Tuit &amp; Oth NGF Rev'!C22-'3-Academic-Financial'!F48</f>
        <v>2262341</v>
      </c>
      <c r="I57" s="210">
        <f>'2-Tuit &amp; Oth NGF Rev'!E22-'2-Tuit &amp; Oth NGF Rev'!C22-'3-Academic-Financial'!I48</f>
        <v>7663040</v>
      </c>
      <c r="J57" s="234" t="s">
        <v>291</v>
      </c>
      <c r="K57" s="234" t="s">
        <v>291</v>
      </c>
    </row>
    <row r="59" spans="2:11" x14ac:dyDescent="0.25">
      <c r="B59" s="282"/>
      <c r="C59" s="282"/>
      <c r="D59" s="282"/>
      <c r="E59" s="282"/>
      <c r="F59" s="282"/>
      <c r="H59" s="233"/>
      <c r="I59" s="233"/>
    </row>
  </sheetData>
  <sheetProtection insertRows="0" selectLockedCells="1" selectUnlockedCells="1"/>
  <mergeCells count="37">
    <mergeCell ref="A24:K24"/>
    <mergeCell ref="J25:K25"/>
    <mergeCell ref="A4:K5"/>
    <mergeCell ref="A2:I2"/>
    <mergeCell ref="A6:A10"/>
    <mergeCell ref="B6:K6"/>
    <mergeCell ref="B8:B10"/>
    <mergeCell ref="D9:F9"/>
    <mergeCell ref="G9:I9"/>
    <mergeCell ref="D7:I7"/>
    <mergeCell ref="K8:K10"/>
    <mergeCell ref="J8:J10"/>
    <mergeCell ref="D8:I8"/>
    <mergeCell ref="C8:C10"/>
    <mergeCell ref="H55:I55"/>
    <mergeCell ref="D29:F29"/>
    <mergeCell ref="B29:C29"/>
    <mergeCell ref="J55:K55"/>
    <mergeCell ref="B31:C31"/>
    <mergeCell ref="B51:I51"/>
    <mergeCell ref="B50:I50"/>
    <mergeCell ref="B47:C47"/>
    <mergeCell ref="B39:C39"/>
    <mergeCell ref="B41:C41"/>
    <mergeCell ref="B40:C40"/>
    <mergeCell ref="B59:F59"/>
    <mergeCell ref="B44:C44"/>
    <mergeCell ref="B48:C48"/>
    <mergeCell ref="B46:C46"/>
    <mergeCell ref="B45:C45"/>
    <mergeCell ref="A28:K28"/>
    <mergeCell ref="B33:C33"/>
    <mergeCell ref="G29:I29"/>
    <mergeCell ref="B30:C30"/>
    <mergeCell ref="B38:C38"/>
    <mergeCell ref="B32:C32"/>
    <mergeCell ref="K29:L29"/>
  </mergeCells>
  <phoneticPr fontId="10" type="noConversion"/>
  <pageMargins left="0.7" right="0.45" top="0.25" bottom="0.5" header="0" footer="0.15"/>
  <pageSetup paperSize="5" scale="52" fitToHeight="0" orientation="landscape" horizontalDpi="1200" verticalDpi="1200" r:id="rId1"/>
  <headerFooter>
    <oddFooter>&amp;L2017 Six-Year Plan - Academic-Financial Plan&amp;C&amp;P of &amp;N&amp;RSCHEV - 5/23/17</oddFooter>
  </headerFooter>
  <ignoredErrors>
    <ignoredError sqref="G13 G47 D33:D39 G32:G45 G11 G14:G2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80" zoomScaleNormal="80" workbookViewId="0"/>
  </sheetViews>
  <sheetFormatPr defaultColWidth="9.1796875" defaultRowHeight="12.5" x14ac:dyDescent="0.25"/>
  <cols>
    <col min="1" max="1" width="9.1796875" style="8"/>
    <col min="2" max="2" width="50.453125" style="8" customWidth="1"/>
    <col min="3" max="3" width="7.1796875" style="8" customWidth="1"/>
    <col min="4" max="4" width="18.453125" style="8" customWidth="1"/>
    <col min="5" max="5" width="15.453125" style="8" customWidth="1"/>
    <col min="6" max="6" width="18.453125" style="8" customWidth="1"/>
    <col min="7" max="7" width="16.453125" style="8" customWidth="1"/>
    <col min="8" max="8" width="41.81640625" style="8" customWidth="1"/>
    <col min="9" max="16384" width="9.1796875" style="8"/>
  </cols>
  <sheetData>
    <row r="1" spans="1:8" ht="20.149999999999999" customHeight="1" x14ac:dyDescent="0.25">
      <c r="A1" s="87" t="s">
        <v>226</v>
      </c>
      <c r="B1" s="87"/>
      <c r="C1" s="87"/>
      <c r="D1" s="87"/>
      <c r="E1" s="87"/>
      <c r="F1" s="87"/>
      <c r="G1" s="87"/>
    </row>
    <row r="2" spans="1:8" ht="20.149999999999999" customHeight="1" x14ac:dyDescent="0.25">
      <c r="A2" s="329" t="str">
        <f>'Institution ID'!C3</f>
        <v>Old Dominion University</v>
      </c>
      <c r="B2" s="329"/>
      <c r="C2" s="329"/>
      <c r="D2" s="329"/>
      <c r="E2" s="329"/>
      <c r="F2" s="329"/>
      <c r="G2" s="329"/>
    </row>
    <row r="3" spans="1:8" s="7" customFormat="1" ht="30" customHeight="1" x14ac:dyDescent="0.25">
      <c r="A3" s="337" t="s">
        <v>259</v>
      </c>
      <c r="B3" s="337"/>
      <c r="C3" s="337"/>
      <c r="D3" s="337"/>
      <c r="E3" s="337"/>
      <c r="F3" s="337"/>
      <c r="G3" s="337"/>
      <c r="H3" s="337"/>
    </row>
    <row r="4" spans="1:8" s="7" customFormat="1" ht="60.65" customHeight="1" thickBot="1" x14ac:dyDescent="0.3">
      <c r="A4" s="338"/>
      <c r="B4" s="338"/>
      <c r="C4" s="338"/>
      <c r="D4" s="338"/>
      <c r="E4" s="338"/>
      <c r="F4" s="338"/>
      <c r="G4" s="338"/>
      <c r="H4" s="338"/>
    </row>
    <row r="5" spans="1:8" s="3" customFormat="1" ht="20.149999999999999" customHeight="1" thickBot="1" x14ac:dyDescent="0.4">
      <c r="A5" s="330" t="s">
        <v>25</v>
      </c>
      <c r="B5" s="324" t="s">
        <v>135</v>
      </c>
      <c r="C5" s="325"/>
      <c r="D5" s="325"/>
      <c r="E5" s="325"/>
      <c r="F5" s="325"/>
      <c r="G5" s="325"/>
      <c r="H5" s="326" t="s">
        <v>136</v>
      </c>
    </row>
    <row r="6" spans="1:8" s="3" customFormat="1" ht="20.149999999999999" customHeight="1" thickBot="1" x14ac:dyDescent="0.4">
      <c r="A6" s="331"/>
      <c r="B6" s="70"/>
      <c r="C6" s="74"/>
      <c r="D6" s="324" t="s">
        <v>141</v>
      </c>
      <c r="E6" s="325"/>
      <c r="F6" s="325"/>
      <c r="G6" s="325"/>
      <c r="H6" s="327"/>
    </row>
    <row r="7" spans="1:8" s="3" customFormat="1" ht="20.149999999999999" customHeight="1" thickBot="1" x14ac:dyDescent="0.4">
      <c r="A7" s="331"/>
      <c r="B7" s="326" t="s">
        <v>169</v>
      </c>
      <c r="C7" s="334" t="s">
        <v>122</v>
      </c>
      <c r="D7" s="325"/>
      <c r="E7" s="325"/>
      <c r="F7" s="325"/>
      <c r="G7" s="325"/>
      <c r="H7" s="327"/>
    </row>
    <row r="8" spans="1:8" s="3" customFormat="1" ht="20.149999999999999" customHeight="1" thickBot="1" x14ac:dyDescent="0.4">
      <c r="A8" s="331"/>
      <c r="B8" s="327"/>
      <c r="C8" s="335"/>
      <c r="D8" s="324" t="s">
        <v>139</v>
      </c>
      <c r="E8" s="325"/>
      <c r="F8" s="328" t="s">
        <v>140</v>
      </c>
      <c r="G8" s="325"/>
      <c r="H8" s="327"/>
    </row>
    <row r="9" spans="1:8" s="3" customFormat="1" ht="42" customHeight="1" thickBot="1" x14ac:dyDescent="0.4">
      <c r="A9" s="332"/>
      <c r="B9" s="333"/>
      <c r="C9" s="336"/>
      <c r="D9" s="88" t="s">
        <v>119</v>
      </c>
      <c r="E9" s="89" t="s">
        <v>134</v>
      </c>
      <c r="F9" s="90" t="s">
        <v>119</v>
      </c>
      <c r="G9" s="89" t="s">
        <v>134</v>
      </c>
      <c r="H9" s="327"/>
    </row>
    <row r="10" spans="1:8" ht="45.75" customHeight="1" thickBot="1" x14ac:dyDescent="0.3">
      <c r="A10" s="67">
        <v>1</v>
      </c>
      <c r="B10" s="68" t="s">
        <v>268</v>
      </c>
      <c r="C10" s="71"/>
      <c r="D10" s="65">
        <v>7572000</v>
      </c>
      <c r="E10" s="65">
        <v>7572000</v>
      </c>
      <c r="F10" s="65">
        <v>15144000</v>
      </c>
      <c r="G10" s="65">
        <v>15144000</v>
      </c>
      <c r="H10" s="225" t="s">
        <v>269</v>
      </c>
    </row>
    <row r="11" spans="1:8" ht="59.25" customHeight="1" thickTop="1" thickBot="1" x14ac:dyDescent="0.3">
      <c r="A11" s="69">
        <v>2</v>
      </c>
      <c r="B11" s="231" t="s">
        <v>275</v>
      </c>
      <c r="C11" s="72"/>
      <c r="D11" s="229">
        <v>2195740</v>
      </c>
      <c r="E11" s="229">
        <v>957870</v>
      </c>
      <c r="F11" s="229">
        <v>1915740</v>
      </c>
      <c r="G11" s="229">
        <v>957870</v>
      </c>
      <c r="H11" s="230" t="s">
        <v>284</v>
      </c>
    </row>
    <row r="12" spans="1:8" ht="57" customHeight="1" thickTop="1" thickBot="1" x14ac:dyDescent="0.3">
      <c r="A12" s="69">
        <v>3</v>
      </c>
      <c r="B12" s="227" t="s">
        <v>273</v>
      </c>
      <c r="C12" s="72"/>
      <c r="D12" s="229">
        <v>995338</v>
      </c>
      <c r="E12" s="229">
        <v>497669</v>
      </c>
      <c r="F12" s="229">
        <v>995338</v>
      </c>
      <c r="G12" s="229">
        <v>497669</v>
      </c>
      <c r="H12" s="230" t="s">
        <v>285</v>
      </c>
    </row>
    <row r="13" spans="1:8" ht="69" customHeight="1" thickTop="1" thickBot="1" x14ac:dyDescent="0.3">
      <c r="A13" s="69">
        <v>4</v>
      </c>
      <c r="B13" s="227" t="s">
        <v>271</v>
      </c>
      <c r="C13" s="72"/>
      <c r="D13" s="66">
        <v>3216476</v>
      </c>
      <c r="E13" s="66">
        <v>1608238</v>
      </c>
      <c r="F13" s="66">
        <v>6545528</v>
      </c>
      <c r="G13" s="66">
        <v>3272764</v>
      </c>
      <c r="H13" s="225" t="s">
        <v>270</v>
      </c>
    </row>
    <row r="14" spans="1:8" ht="54.75" customHeight="1" thickTop="1" thickBot="1" x14ac:dyDescent="0.3">
      <c r="A14" s="69">
        <v>5</v>
      </c>
      <c r="B14" s="228" t="s">
        <v>272</v>
      </c>
      <c r="C14" s="72"/>
      <c r="D14" s="78">
        <v>3013585</v>
      </c>
      <c r="E14" s="78">
        <v>1506792</v>
      </c>
      <c r="F14" s="78">
        <v>3013585</v>
      </c>
      <c r="G14" s="78">
        <v>1506792</v>
      </c>
      <c r="H14" s="225" t="s">
        <v>287</v>
      </c>
    </row>
    <row r="15" spans="1:8" ht="45.75" customHeight="1" thickTop="1" thickBot="1" x14ac:dyDescent="0.3">
      <c r="A15" s="69">
        <v>6</v>
      </c>
      <c r="B15" s="227" t="s">
        <v>276</v>
      </c>
      <c r="C15" s="72"/>
      <c r="D15" s="229">
        <v>464628</v>
      </c>
      <c r="E15" s="229">
        <v>232314</v>
      </c>
      <c r="F15" s="229">
        <v>464628</v>
      </c>
      <c r="G15" s="229">
        <v>232314</v>
      </c>
      <c r="H15" s="230" t="s">
        <v>286</v>
      </c>
    </row>
    <row r="16" spans="1:8" ht="85.5" customHeight="1" thickTop="1" thickBot="1" x14ac:dyDescent="0.3">
      <c r="A16" s="69">
        <v>7</v>
      </c>
      <c r="B16" s="232" t="s">
        <v>281</v>
      </c>
      <c r="C16" s="72"/>
      <c r="D16" s="229">
        <v>310000</v>
      </c>
      <c r="E16" s="229">
        <v>310000</v>
      </c>
      <c r="F16" s="229">
        <v>310000</v>
      </c>
      <c r="G16" s="229">
        <v>310000</v>
      </c>
      <c r="H16" s="230" t="s">
        <v>288</v>
      </c>
    </row>
    <row r="17" spans="1:8" ht="109.5" customHeight="1" thickTop="1" thickBot="1" x14ac:dyDescent="0.3">
      <c r="A17" s="69">
        <v>8</v>
      </c>
      <c r="B17" s="232" t="s">
        <v>282</v>
      </c>
      <c r="C17" s="72"/>
      <c r="D17" s="229">
        <v>1000313</v>
      </c>
      <c r="E17" s="229">
        <v>1000313</v>
      </c>
      <c r="F17" s="229">
        <v>1000313</v>
      </c>
      <c r="G17" s="229">
        <v>1000313</v>
      </c>
      <c r="H17" s="230" t="s">
        <v>289</v>
      </c>
    </row>
    <row r="18" spans="1:8" ht="110.25" customHeight="1" thickTop="1" thickBot="1" x14ac:dyDescent="0.3">
      <c r="A18" s="69">
        <v>9</v>
      </c>
      <c r="B18" s="162" t="s">
        <v>283</v>
      </c>
      <c r="C18" s="72"/>
      <c r="D18" s="78">
        <v>1623525</v>
      </c>
      <c r="E18" s="78">
        <v>1623525</v>
      </c>
      <c r="F18" s="78">
        <v>1623525</v>
      </c>
      <c r="G18" s="78">
        <v>1623525</v>
      </c>
      <c r="H18" s="225" t="s">
        <v>290</v>
      </c>
    </row>
    <row r="19" spans="1:8" s="75" customFormat="1" ht="16" thickTop="1" x14ac:dyDescent="0.25">
      <c r="A19" s="42"/>
      <c r="B19" s="42"/>
      <c r="C19" s="76"/>
      <c r="D19" s="77">
        <f>SUM(D10:D18)</f>
        <v>20391605</v>
      </c>
      <c r="E19" s="77">
        <f>SUM(E10:E18)</f>
        <v>15308721</v>
      </c>
      <c r="F19" s="77">
        <f>SUM(F10:F18)</f>
        <v>31012657</v>
      </c>
      <c r="G19" s="77">
        <f>SUM(G10:G18)</f>
        <v>24545247</v>
      </c>
      <c r="H19" s="42"/>
    </row>
    <row r="20" spans="1:8" x14ac:dyDescent="0.25">
      <c r="B20" s="323"/>
      <c r="C20" s="323"/>
      <c r="D20" s="323"/>
      <c r="E20" s="323"/>
    </row>
    <row r="23" spans="1:8" x14ac:dyDescent="0.25">
      <c r="D23" s="226"/>
    </row>
  </sheetData>
  <mergeCells count="12">
    <mergeCell ref="B20:E20"/>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2"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zoomScale="80" zoomScaleNormal="80" workbookViewId="0"/>
  </sheetViews>
  <sheetFormatPr defaultColWidth="9.1796875" defaultRowHeight="12.5" x14ac:dyDescent="0.25"/>
  <cols>
    <col min="1" max="1" width="31.1796875" style="16" customWidth="1"/>
    <col min="2" max="5" width="17.453125" style="16" customWidth="1"/>
    <col min="6" max="8" width="15.453125" style="16" customWidth="1"/>
    <col min="9" max="9" width="10.81640625" style="16" bestFit="1" customWidth="1"/>
    <col min="10" max="14" width="9.1796875" style="16"/>
    <col min="15" max="15" width="13.81640625" style="16" bestFit="1" customWidth="1"/>
    <col min="16" max="19" width="9.1796875" style="16"/>
    <col min="20" max="20" width="12.7265625" style="16" bestFit="1" customWidth="1"/>
    <col min="21" max="21" width="9.1796875" style="16"/>
    <col min="22" max="22" width="15.1796875" style="16" bestFit="1" customWidth="1"/>
    <col min="23" max="23" width="9.1796875" style="16"/>
    <col min="24" max="24" width="13.81640625" style="16" bestFit="1" customWidth="1"/>
    <col min="25" max="16384" width="9.1796875" style="16"/>
  </cols>
  <sheetData>
    <row r="1" spans="1:25" s="12" customFormat="1" ht="20.149999999999999" customHeight="1" x14ac:dyDescent="0.25">
      <c r="A1" s="86" t="s">
        <v>160</v>
      </c>
      <c r="B1" s="86"/>
      <c r="C1" s="86"/>
      <c r="D1" s="86"/>
      <c r="E1" s="86"/>
    </row>
    <row r="2" spans="1:25" s="12" customFormat="1" ht="20.149999999999999" customHeight="1" x14ac:dyDescent="0.25">
      <c r="A2" s="340" t="str">
        <f>'Institution ID'!C3</f>
        <v>Old Dominion University</v>
      </c>
      <c r="B2" s="340"/>
      <c r="C2" s="340"/>
      <c r="D2" s="340"/>
      <c r="E2" s="340"/>
    </row>
    <row r="3" spans="1:25" s="10" customFormat="1" ht="70.5" customHeight="1" x14ac:dyDescent="0.25">
      <c r="A3" s="349" t="s">
        <v>170</v>
      </c>
      <c r="B3" s="350"/>
      <c r="C3" s="350"/>
      <c r="D3" s="350"/>
      <c r="E3" s="350"/>
      <c r="F3" s="350"/>
      <c r="G3" s="350"/>
      <c r="H3" s="350"/>
    </row>
    <row r="4" spans="1:25" s="10" customFormat="1" ht="41.5" customHeight="1" x14ac:dyDescent="0.25">
      <c r="A4" s="349" t="s">
        <v>232</v>
      </c>
      <c r="B4" s="350"/>
      <c r="C4" s="350"/>
      <c r="D4" s="350"/>
      <c r="E4" s="350"/>
      <c r="F4" s="350"/>
      <c r="G4" s="350"/>
      <c r="H4" s="350"/>
    </row>
    <row r="5" spans="1:25" s="17" customFormat="1" ht="38.15" customHeight="1" x14ac:dyDescent="0.25">
      <c r="A5" s="351" t="s">
        <v>114</v>
      </c>
      <c r="B5" s="352"/>
      <c r="C5" s="352"/>
      <c r="D5" s="352"/>
      <c r="E5" s="352"/>
      <c r="F5" s="352"/>
      <c r="G5" s="352"/>
      <c r="H5" s="352"/>
      <c r="R5" s="237"/>
      <c r="S5" s="237"/>
      <c r="T5" s="237"/>
      <c r="U5" s="237"/>
      <c r="V5" s="237"/>
      <c r="W5" s="237"/>
      <c r="X5" s="237"/>
      <c r="Y5" s="237"/>
    </row>
    <row r="6" spans="1:25" s="17" customFormat="1" ht="20.149999999999999" customHeight="1" x14ac:dyDescent="0.4">
      <c r="A6" s="353" t="s">
        <v>21</v>
      </c>
      <c r="B6" s="354"/>
      <c r="C6" s="354"/>
      <c r="D6" s="354"/>
      <c r="E6" s="354"/>
      <c r="F6" s="354"/>
      <c r="G6" s="119"/>
      <c r="H6" s="119"/>
      <c r="R6" s="237"/>
      <c r="S6" s="237"/>
      <c r="T6" s="237"/>
      <c r="U6" s="237"/>
      <c r="V6" s="237"/>
      <c r="W6" s="237"/>
      <c r="X6" s="237"/>
      <c r="Y6" s="237"/>
    </row>
    <row r="7" spans="1:25" s="17" customFormat="1" ht="15" customHeight="1" x14ac:dyDescent="0.25">
      <c r="A7" s="345" t="s">
        <v>231</v>
      </c>
      <c r="B7" s="345"/>
      <c r="C7" s="345"/>
      <c r="D7" s="345"/>
      <c r="E7" s="345"/>
      <c r="F7" s="345"/>
      <c r="G7" s="345"/>
      <c r="H7" s="345"/>
      <c r="R7" s="237"/>
      <c r="S7" s="237"/>
      <c r="T7" s="237"/>
      <c r="U7" s="237"/>
      <c r="V7" s="237"/>
      <c r="W7" s="237"/>
      <c r="X7" s="237"/>
      <c r="Y7" s="237"/>
    </row>
    <row r="8" spans="1:25" s="17" customFormat="1" ht="15" customHeight="1" x14ac:dyDescent="0.25">
      <c r="A8" s="356" t="s">
        <v>22</v>
      </c>
      <c r="B8" s="355" t="s">
        <v>221</v>
      </c>
      <c r="C8" s="355" t="s">
        <v>161</v>
      </c>
      <c r="D8" s="358" t="s">
        <v>115</v>
      </c>
      <c r="E8" s="355" t="s">
        <v>23</v>
      </c>
      <c r="F8" s="355" t="s">
        <v>76</v>
      </c>
      <c r="G8" s="361" t="s">
        <v>227</v>
      </c>
      <c r="H8" s="346" t="s">
        <v>230</v>
      </c>
      <c r="R8" s="237"/>
      <c r="S8" s="237"/>
      <c r="T8" s="339"/>
      <c r="U8" s="237"/>
      <c r="V8" s="237"/>
      <c r="W8" s="237"/>
      <c r="X8" s="339"/>
      <c r="Y8" s="237"/>
    </row>
    <row r="9" spans="1:25" s="17" customFormat="1" ht="16.399999999999999" customHeight="1" thickBot="1" x14ac:dyDescent="0.3">
      <c r="A9" s="356"/>
      <c r="B9" s="346"/>
      <c r="C9" s="346"/>
      <c r="D9" s="358"/>
      <c r="E9" s="346"/>
      <c r="F9" s="346"/>
      <c r="G9" s="362"/>
      <c r="H9" s="346"/>
      <c r="R9" s="237"/>
      <c r="S9" s="237"/>
      <c r="T9" s="339"/>
      <c r="U9" s="237"/>
      <c r="V9" s="237"/>
      <c r="W9" s="237"/>
      <c r="X9" s="339"/>
      <c r="Y9" s="237"/>
    </row>
    <row r="10" spans="1:25" s="17" customFormat="1" ht="16.399999999999999" customHeight="1" x14ac:dyDescent="0.25">
      <c r="A10" s="356"/>
      <c r="B10" s="347"/>
      <c r="C10" s="347"/>
      <c r="D10" s="358"/>
      <c r="E10" s="347"/>
      <c r="F10" s="347"/>
      <c r="G10" s="363"/>
      <c r="H10" s="347"/>
      <c r="I10" s="341" t="s">
        <v>228</v>
      </c>
      <c r="J10" s="342"/>
      <c r="R10" s="237"/>
      <c r="S10" s="237"/>
      <c r="T10" s="339"/>
      <c r="U10" s="237"/>
      <c r="V10" s="237"/>
      <c r="W10" s="237"/>
      <c r="X10" s="339"/>
      <c r="Y10" s="237"/>
    </row>
    <row r="11" spans="1:25" s="17" customFormat="1" ht="16.399999999999999" customHeight="1" thickBot="1" x14ac:dyDescent="0.3">
      <c r="A11" s="357"/>
      <c r="B11" s="348"/>
      <c r="C11" s="348"/>
      <c r="D11" s="359"/>
      <c r="E11" s="348"/>
      <c r="F11" s="348"/>
      <c r="G11" s="364"/>
      <c r="H11" s="348"/>
      <c r="I11" s="343" t="s">
        <v>229</v>
      </c>
      <c r="J11" s="344"/>
      <c r="R11" s="237"/>
      <c r="S11" s="237"/>
      <c r="T11" s="339"/>
      <c r="U11" s="237"/>
      <c r="V11" s="237"/>
      <c r="W11" s="237"/>
      <c r="X11" s="339"/>
      <c r="Y11" s="237"/>
    </row>
    <row r="12" spans="1:25" s="17" customFormat="1" ht="16.399999999999999" customHeight="1" x14ac:dyDescent="0.35">
      <c r="A12" s="55" t="s">
        <v>98</v>
      </c>
      <c r="B12" s="60">
        <f>+'2-Tuit &amp; Oth NGF Rev'!B7</f>
        <v>112454868</v>
      </c>
      <c r="C12" s="56">
        <v>6794161</v>
      </c>
      <c r="D12" s="120">
        <f>IF(C12=0,"%",C12/B12)</f>
        <v>6.0416779823173151E-2</v>
      </c>
      <c r="E12" s="56">
        <v>7002785</v>
      </c>
      <c r="F12" s="56">
        <v>155460</v>
      </c>
      <c r="G12" s="126">
        <v>4092767</v>
      </c>
      <c r="H12" s="128">
        <f>B12+F12+G12</f>
        <v>116703095</v>
      </c>
      <c r="I12" s="121">
        <f>(C12+C14+C16)-(E12+E14+E16)</f>
        <v>-81864</v>
      </c>
      <c r="J12" s="122" t="str">
        <f>IF(I12&gt;0,"WARNING: IS subsidizing OS","Compliant")</f>
        <v>Compliant</v>
      </c>
      <c r="R12" s="237"/>
      <c r="S12" s="237"/>
      <c r="T12" s="236"/>
      <c r="U12" s="237"/>
      <c r="V12" s="238"/>
      <c r="W12" s="237"/>
      <c r="X12" s="236"/>
      <c r="Y12" s="237"/>
    </row>
    <row r="13" spans="1:25" s="17" customFormat="1" ht="15" customHeight="1" x14ac:dyDescent="0.35">
      <c r="A13" s="57" t="s">
        <v>99</v>
      </c>
      <c r="B13" s="61">
        <f>+'2-Tuit &amp; Oth NGF Rev'!B8</f>
        <v>19802749</v>
      </c>
      <c r="C13" s="56">
        <v>1196418</v>
      </c>
      <c r="D13" s="120">
        <f t="shared" ref="D13:D18" si="0">IF(C13=0,"%",C13/B13)</f>
        <v>6.0416763349371343E-2</v>
      </c>
      <c r="E13" s="56">
        <v>1193491</v>
      </c>
      <c r="F13" s="56">
        <v>182500</v>
      </c>
      <c r="G13" s="126">
        <v>240753</v>
      </c>
      <c r="H13" s="129">
        <f t="shared" ref="H13:H17" si="1">B13+F13+G13</f>
        <v>20226002</v>
      </c>
      <c r="R13" s="237"/>
      <c r="S13" s="237"/>
      <c r="T13" s="236"/>
      <c r="U13" s="237"/>
      <c r="V13" s="238"/>
      <c r="W13" s="237"/>
      <c r="X13" s="236"/>
      <c r="Y13" s="237"/>
    </row>
    <row r="14" spans="1:25" s="17" customFormat="1" ht="15" customHeight="1" x14ac:dyDescent="0.35">
      <c r="A14" s="57" t="s">
        <v>100</v>
      </c>
      <c r="B14" s="61">
        <f>+'2-Tuit &amp; Oth NGF Rev'!B9</f>
        <v>17607178</v>
      </c>
      <c r="C14" s="56">
        <v>234697</v>
      </c>
      <c r="D14" s="120">
        <f t="shared" si="0"/>
        <v>1.3329620453658162E-2</v>
      </c>
      <c r="E14" s="56">
        <v>107937</v>
      </c>
      <c r="F14" s="56">
        <v>3042820</v>
      </c>
      <c r="G14" s="126">
        <v>1075618</v>
      </c>
      <c r="H14" s="129">
        <f t="shared" si="1"/>
        <v>21725616</v>
      </c>
      <c r="R14" s="237"/>
      <c r="S14" s="237"/>
      <c r="T14" s="236"/>
      <c r="U14" s="237"/>
      <c r="V14" s="237"/>
      <c r="W14" s="237"/>
      <c r="X14" s="236"/>
      <c r="Y14" s="237"/>
    </row>
    <row r="15" spans="1:25" s="17" customFormat="1" ht="15" customHeight="1" x14ac:dyDescent="0.35">
      <c r="A15" s="57" t="s">
        <v>101</v>
      </c>
      <c r="B15" s="61">
        <f>+'2-Tuit &amp; Oth NGF Rev'!B10</f>
        <v>7670253</v>
      </c>
      <c r="C15" s="56">
        <v>102242</v>
      </c>
      <c r="D15" s="120">
        <f t="shared" si="0"/>
        <v>1.3329677652093093E-2</v>
      </c>
      <c r="E15" s="56">
        <v>23305</v>
      </c>
      <c r="F15" s="56">
        <v>6903087</v>
      </c>
      <c r="G15" s="126">
        <v>25951</v>
      </c>
      <c r="H15" s="129">
        <f t="shared" si="1"/>
        <v>14599291</v>
      </c>
      <c r="R15" s="237"/>
      <c r="S15" s="237"/>
      <c r="T15" s="236"/>
      <c r="U15" s="237"/>
      <c r="V15" s="237"/>
      <c r="W15" s="237"/>
      <c r="X15" s="236"/>
      <c r="Y15" s="237"/>
    </row>
    <row r="16" spans="1:25" s="17" customFormat="1" ht="15" customHeight="1" x14ac:dyDescent="0.35">
      <c r="A16" s="57" t="s">
        <v>112</v>
      </c>
      <c r="B16" s="61">
        <f>+SUM('2-Tuit &amp; Oth NGF Rev'!B11+'2-Tuit &amp; Oth NGF Rev'!B13+'2-Tuit &amp; Oth NGF Rev'!B15+'2-Tuit &amp; Oth NGF Rev'!B17+'2-Tuit &amp; Oth NGF Rev'!B19)</f>
        <v>0</v>
      </c>
      <c r="C16" s="56">
        <v>0</v>
      </c>
      <c r="D16" s="120" t="str">
        <f t="shared" si="0"/>
        <v>%</v>
      </c>
      <c r="E16" s="56">
        <v>0</v>
      </c>
      <c r="F16" s="56">
        <f>0</f>
        <v>0</v>
      </c>
      <c r="G16" s="126">
        <f>0</f>
        <v>0</v>
      </c>
      <c r="H16" s="129">
        <f t="shared" si="1"/>
        <v>0</v>
      </c>
      <c r="R16" s="237"/>
      <c r="S16" s="237"/>
      <c r="T16" s="236"/>
      <c r="U16" s="237"/>
      <c r="V16" s="237"/>
      <c r="W16" s="237"/>
      <c r="X16" s="236"/>
      <c r="Y16" s="237"/>
    </row>
    <row r="17" spans="1:25" s="17" customFormat="1" ht="15" customHeight="1" thickBot="1" x14ac:dyDescent="0.4">
      <c r="A17" s="58" t="s">
        <v>113</v>
      </c>
      <c r="B17" s="61">
        <f>+SUM('2-Tuit &amp; Oth NGF Rev'!B12+'2-Tuit &amp; Oth NGF Rev'!B14+'2-Tuit &amp; Oth NGF Rev'!B16+'2-Tuit &amp; Oth NGF Rev'!B18+'2-Tuit &amp; Oth NGF Rev'!B20)</f>
        <v>0</v>
      </c>
      <c r="C17" s="56">
        <f>0</f>
        <v>0</v>
      </c>
      <c r="D17" s="123" t="str">
        <f t="shared" si="0"/>
        <v>%</v>
      </c>
      <c r="E17" s="56">
        <f>0</f>
        <v>0</v>
      </c>
      <c r="F17" s="56">
        <f>0</f>
        <v>0</v>
      </c>
      <c r="G17" s="126">
        <f>0</f>
        <v>0</v>
      </c>
      <c r="H17" s="130">
        <f t="shared" si="1"/>
        <v>0</v>
      </c>
      <c r="R17" s="237"/>
      <c r="S17" s="237"/>
      <c r="T17" s="236"/>
      <c r="U17" s="237"/>
      <c r="V17" s="237"/>
      <c r="W17" s="237"/>
      <c r="X17" s="236"/>
      <c r="Y17" s="237"/>
    </row>
    <row r="18" spans="1:25" s="17" customFormat="1" ht="15" customHeight="1" thickBot="1" x14ac:dyDescent="0.4">
      <c r="A18" s="59" t="s">
        <v>16</v>
      </c>
      <c r="B18" s="62">
        <f>SUM(B12:B17)</f>
        <v>157535048</v>
      </c>
      <c r="C18" s="62">
        <f t="shared" ref="C18:G18" si="2">SUM(C12:C17)</f>
        <v>8327518</v>
      </c>
      <c r="D18" s="124">
        <f t="shared" si="0"/>
        <v>5.2861367078137433E-2</v>
      </c>
      <c r="E18" s="62">
        <f t="shared" si="2"/>
        <v>8327518</v>
      </c>
      <c r="F18" s="62">
        <f t="shared" si="2"/>
        <v>10283867</v>
      </c>
      <c r="G18" s="62">
        <f t="shared" si="2"/>
        <v>5435089</v>
      </c>
      <c r="H18" s="127">
        <f t="shared" ref="H18" si="3">SUM(H12:H17)</f>
        <v>173254004</v>
      </c>
      <c r="R18" s="237"/>
      <c r="S18" s="237"/>
      <c r="T18" s="239"/>
      <c r="U18" s="237"/>
      <c r="V18" s="237"/>
      <c r="W18" s="237"/>
      <c r="X18" s="239"/>
      <c r="Y18" s="237"/>
    </row>
    <row r="19" spans="1:25" s="17" customFormat="1" ht="15" customHeight="1" x14ac:dyDescent="0.25">
      <c r="A19" s="360"/>
      <c r="B19" s="360"/>
      <c r="C19" s="360"/>
      <c r="D19" s="360"/>
      <c r="E19" s="360"/>
      <c r="R19" s="237"/>
      <c r="S19" s="237"/>
      <c r="T19" s="237"/>
      <c r="U19" s="237"/>
      <c r="V19" s="237"/>
      <c r="W19" s="237"/>
      <c r="X19" s="237"/>
      <c r="Y19" s="237"/>
    </row>
    <row r="20" spans="1:25" s="17" customFormat="1" ht="15" customHeight="1" x14ac:dyDescent="0.25">
      <c r="A20" s="345" t="s">
        <v>151</v>
      </c>
      <c r="B20" s="345"/>
      <c r="C20" s="345"/>
      <c r="D20" s="345"/>
      <c r="E20" s="345"/>
      <c r="F20" s="345"/>
      <c r="G20" s="345"/>
      <c r="H20" s="345"/>
      <c r="R20" s="237"/>
      <c r="S20" s="237"/>
      <c r="T20" s="237"/>
      <c r="U20" s="237"/>
      <c r="V20" s="237"/>
      <c r="W20" s="237"/>
      <c r="X20" s="237"/>
      <c r="Y20" s="237"/>
    </row>
    <row r="21" spans="1:25" ht="15" customHeight="1" x14ac:dyDescent="0.25">
      <c r="A21" s="356" t="s">
        <v>22</v>
      </c>
      <c r="B21" s="355" t="s">
        <v>221</v>
      </c>
      <c r="C21" s="355" t="s">
        <v>161</v>
      </c>
      <c r="D21" s="358" t="s">
        <v>115</v>
      </c>
      <c r="E21" s="355" t="s">
        <v>23</v>
      </c>
      <c r="F21" s="355" t="s">
        <v>76</v>
      </c>
      <c r="G21" s="355" t="s">
        <v>227</v>
      </c>
      <c r="H21" s="346" t="s">
        <v>230</v>
      </c>
      <c r="R21" s="240"/>
      <c r="S21" s="240"/>
      <c r="T21" s="240"/>
      <c r="U21" s="240"/>
      <c r="V21" s="240"/>
      <c r="W21" s="240"/>
      <c r="X21" s="240"/>
      <c r="Y21" s="240"/>
    </row>
    <row r="22" spans="1:25" s="17" customFormat="1" ht="15" customHeight="1" thickBot="1" x14ac:dyDescent="0.3">
      <c r="A22" s="356"/>
      <c r="B22" s="346"/>
      <c r="C22" s="346"/>
      <c r="D22" s="358"/>
      <c r="E22" s="346"/>
      <c r="F22" s="346"/>
      <c r="G22" s="346"/>
      <c r="H22" s="346"/>
      <c r="O22" s="235"/>
      <c r="R22" s="237"/>
      <c r="S22" s="237"/>
      <c r="T22" s="241"/>
      <c r="U22" s="237"/>
      <c r="V22" s="242"/>
      <c r="W22" s="238"/>
      <c r="X22" s="237"/>
      <c r="Y22" s="237"/>
    </row>
    <row r="23" spans="1:25" s="17" customFormat="1" ht="16.399999999999999" customHeight="1" x14ac:dyDescent="0.25">
      <c r="A23" s="356"/>
      <c r="B23" s="347"/>
      <c r="C23" s="347"/>
      <c r="D23" s="358"/>
      <c r="E23" s="347"/>
      <c r="F23" s="347"/>
      <c r="G23" s="347"/>
      <c r="H23" s="347"/>
      <c r="I23" s="365" t="s">
        <v>228</v>
      </c>
      <c r="J23" s="342"/>
      <c r="O23" s="235"/>
      <c r="R23" s="237"/>
      <c r="S23" s="237"/>
      <c r="T23" s="237"/>
      <c r="U23" s="237"/>
      <c r="V23" s="242"/>
      <c r="W23" s="238"/>
      <c r="X23" s="237"/>
      <c r="Y23" s="237"/>
    </row>
    <row r="24" spans="1:25" s="17" customFormat="1" ht="16.399999999999999" customHeight="1" thickBot="1" x14ac:dyDescent="0.3">
      <c r="A24" s="357"/>
      <c r="B24" s="348"/>
      <c r="C24" s="348"/>
      <c r="D24" s="359"/>
      <c r="E24" s="348"/>
      <c r="F24" s="348"/>
      <c r="G24" s="348"/>
      <c r="H24" s="348"/>
      <c r="I24" s="366" t="s">
        <v>229</v>
      </c>
      <c r="J24" s="344"/>
      <c r="O24" s="235"/>
      <c r="R24" s="237"/>
      <c r="S24" s="237"/>
      <c r="T24" s="237"/>
      <c r="U24" s="237"/>
      <c r="V24" s="238"/>
      <c r="W24" s="237"/>
      <c r="X24" s="237"/>
      <c r="Y24" s="237"/>
    </row>
    <row r="25" spans="1:25" s="17" customFormat="1" ht="16.399999999999999" customHeight="1" x14ac:dyDescent="0.35">
      <c r="A25" s="55" t="s">
        <v>98</v>
      </c>
      <c r="B25" s="60">
        <f>+'2-Tuit &amp; Oth NGF Rev'!C7</f>
        <v>112454868</v>
      </c>
      <c r="C25" s="56">
        <v>6794161</v>
      </c>
      <c r="D25" s="120">
        <f t="shared" ref="D25:D31" si="4">IF(C25=0,"%",C25/B25)</f>
        <v>6.0416779823173151E-2</v>
      </c>
      <c r="E25" s="56">
        <v>6794161</v>
      </c>
      <c r="F25" s="56">
        <v>155460</v>
      </c>
      <c r="G25" s="56">
        <v>4092767</v>
      </c>
      <c r="H25" s="128">
        <f>B25+F25+G25</f>
        <v>116703095</v>
      </c>
      <c r="I25" s="121">
        <f>(C25+C27+C29)-(E25+E27+E29)</f>
        <v>0</v>
      </c>
      <c r="J25" s="122" t="str">
        <f>IF(I25&gt;0,"WARNING: IS subsidizing OS","Compliant")</f>
        <v>Compliant</v>
      </c>
      <c r="O25" s="235"/>
      <c r="R25" s="237"/>
      <c r="S25" s="237"/>
      <c r="T25" s="237"/>
      <c r="U25" s="237"/>
      <c r="V25" s="237"/>
      <c r="W25" s="237"/>
      <c r="X25" s="237"/>
      <c r="Y25" s="237"/>
    </row>
    <row r="26" spans="1:25" s="17" customFormat="1" ht="16.399999999999999" customHeight="1" x14ac:dyDescent="0.35">
      <c r="A26" s="57" t="s">
        <v>99</v>
      </c>
      <c r="B26" s="61">
        <f>+'2-Tuit &amp; Oth NGF Rev'!C8</f>
        <v>19802749</v>
      </c>
      <c r="C26" s="56">
        <v>1196418</v>
      </c>
      <c r="D26" s="120">
        <f t="shared" si="4"/>
        <v>6.0416763349371343E-2</v>
      </c>
      <c r="E26" s="56">
        <v>1196418</v>
      </c>
      <c r="F26" s="56">
        <v>182500</v>
      </c>
      <c r="G26" s="56">
        <v>240753</v>
      </c>
      <c r="H26" s="129">
        <f t="shared" ref="H26:H30" si="5">B26+F26+G26</f>
        <v>20226002</v>
      </c>
      <c r="O26" s="235"/>
      <c r="R26" s="237"/>
      <c r="S26" s="237"/>
      <c r="T26" s="237"/>
      <c r="U26" s="237"/>
      <c r="V26" s="237"/>
      <c r="W26" s="237"/>
      <c r="X26" s="237"/>
      <c r="Y26" s="237"/>
    </row>
    <row r="27" spans="1:25" s="17" customFormat="1" ht="15" customHeight="1" x14ac:dyDescent="0.35">
      <c r="A27" s="57" t="s">
        <v>100</v>
      </c>
      <c r="B27" s="61">
        <f>+'2-Tuit &amp; Oth NGF Rev'!C9</f>
        <v>17607178</v>
      </c>
      <c r="C27" s="56">
        <v>234697</v>
      </c>
      <c r="D27" s="120">
        <f t="shared" si="4"/>
        <v>1.3329620453658162E-2</v>
      </c>
      <c r="E27" s="56">
        <v>234697</v>
      </c>
      <c r="F27" s="56">
        <v>3042820</v>
      </c>
      <c r="G27" s="56">
        <v>1075618</v>
      </c>
      <c r="H27" s="129">
        <f t="shared" si="5"/>
        <v>21725616</v>
      </c>
      <c r="R27" s="237"/>
      <c r="S27" s="237"/>
      <c r="T27" s="237"/>
      <c r="U27" s="237"/>
      <c r="V27" s="237"/>
      <c r="W27" s="237"/>
      <c r="X27" s="237"/>
      <c r="Y27" s="237"/>
    </row>
    <row r="28" spans="1:25" s="17" customFormat="1" ht="15" customHeight="1" x14ac:dyDescent="0.35">
      <c r="A28" s="57" t="s">
        <v>101</v>
      </c>
      <c r="B28" s="61">
        <f>+'2-Tuit &amp; Oth NGF Rev'!C10</f>
        <v>7670253</v>
      </c>
      <c r="C28" s="56">
        <v>102242</v>
      </c>
      <c r="D28" s="120">
        <f t="shared" si="4"/>
        <v>1.3329677652093093E-2</v>
      </c>
      <c r="E28" s="56">
        <v>102242</v>
      </c>
      <c r="F28" s="56">
        <v>6903087</v>
      </c>
      <c r="G28" s="56">
        <v>25951</v>
      </c>
      <c r="H28" s="129">
        <f t="shared" si="5"/>
        <v>14599291</v>
      </c>
      <c r="R28" s="237"/>
      <c r="S28" s="237"/>
      <c r="T28" s="237"/>
      <c r="U28" s="237"/>
      <c r="V28" s="237"/>
      <c r="W28" s="237"/>
      <c r="X28" s="237"/>
      <c r="Y28" s="237"/>
    </row>
    <row r="29" spans="1:25" s="17" customFormat="1" ht="15" customHeight="1" x14ac:dyDescent="0.35">
      <c r="A29" s="57" t="s">
        <v>112</v>
      </c>
      <c r="B29" s="61">
        <f>+SUM('2-Tuit &amp; Oth NGF Rev'!C11+'2-Tuit &amp; Oth NGF Rev'!C13+'2-Tuit &amp; Oth NGF Rev'!C15+'2-Tuit &amp; Oth NGF Rev'!C17+'2-Tuit &amp; Oth NGF Rev'!C19)</f>
        <v>0</v>
      </c>
      <c r="C29" s="56">
        <v>0</v>
      </c>
      <c r="D29" s="120" t="str">
        <f t="shared" si="4"/>
        <v>%</v>
      </c>
      <c r="E29" s="56">
        <v>0</v>
      </c>
      <c r="F29" s="56">
        <v>0</v>
      </c>
      <c r="G29" s="56">
        <v>0</v>
      </c>
      <c r="H29" s="129">
        <f t="shared" si="5"/>
        <v>0</v>
      </c>
      <c r="R29" s="237"/>
      <c r="S29" s="237"/>
      <c r="T29" s="237"/>
      <c r="U29" s="237"/>
      <c r="V29" s="237"/>
      <c r="W29" s="237"/>
      <c r="X29" s="237"/>
      <c r="Y29" s="237"/>
    </row>
    <row r="30" spans="1:25" s="17" customFormat="1" ht="15" customHeight="1" thickBot="1" x14ac:dyDescent="0.4">
      <c r="A30" s="58" t="s">
        <v>113</v>
      </c>
      <c r="B30" s="61">
        <f>+SUM('2-Tuit &amp; Oth NGF Rev'!C12+'2-Tuit &amp; Oth NGF Rev'!C14+'2-Tuit &amp; Oth NGF Rev'!C16+'2-Tuit &amp; Oth NGF Rev'!C18+'2-Tuit &amp; Oth NGF Rev'!C20)</f>
        <v>0</v>
      </c>
      <c r="C30" s="56">
        <v>0</v>
      </c>
      <c r="D30" s="123" t="str">
        <f t="shared" si="4"/>
        <v>%</v>
      </c>
      <c r="E30" s="56">
        <v>0</v>
      </c>
      <c r="F30" s="56">
        <v>0</v>
      </c>
      <c r="G30" s="56">
        <v>0</v>
      </c>
      <c r="H30" s="130">
        <f t="shared" si="5"/>
        <v>0</v>
      </c>
      <c r="R30" s="237"/>
      <c r="S30" s="237"/>
      <c r="T30" s="237"/>
      <c r="U30" s="237"/>
      <c r="V30" s="237"/>
      <c r="W30" s="237"/>
      <c r="X30" s="237"/>
      <c r="Y30" s="237"/>
    </row>
    <row r="31" spans="1:25" s="17" customFormat="1" ht="15" customHeight="1" thickBot="1" x14ac:dyDescent="0.4">
      <c r="A31" s="59" t="s">
        <v>16</v>
      </c>
      <c r="B31" s="64">
        <f>SUM(B25:B30)</f>
        <v>157535048</v>
      </c>
      <c r="C31" s="64">
        <f t="shared" ref="C31:H31" si="6">SUM(C25:C30)</f>
        <v>8327518</v>
      </c>
      <c r="D31" s="124">
        <f t="shared" si="4"/>
        <v>5.2861367078137433E-2</v>
      </c>
      <c r="E31" s="64">
        <f t="shared" si="6"/>
        <v>8327518</v>
      </c>
      <c r="F31" s="62">
        <f t="shared" si="6"/>
        <v>10283867</v>
      </c>
      <c r="G31" s="62">
        <f t="shared" si="6"/>
        <v>5435089</v>
      </c>
      <c r="H31" s="127">
        <f t="shared" si="6"/>
        <v>173254004</v>
      </c>
      <c r="R31" s="237"/>
      <c r="S31" s="237"/>
      <c r="T31" s="237"/>
      <c r="U31" s="237"/>
      <c r="V31" s="237"/>
      <c r="W31" s="237"/>
      <c r="X31" s="237"/>
      <c r="Y31" s="237"/>
    </row>
    <row r="32" spans="1:25" s="17" customFormat="1" ht="15" customHeight="1" x14ac:dyDescent="0.35">
      <c r="A32" s="367"/>
      <c r="B32" s="367"/>
      <c r="C32" s="367"/>
      <c r="D32" s="367"/>
      <c r="E32" s="367"/>
      <c r="R32" s="237"/>
      <c r="S32" s="237"/>
      <c r="T32" s="237"/>
      <c r="U32" s="237"/>
      <c r="V32" s="237"/>
      <c r="W32" s="237"/>
      <c r="X32" s="237"/>
      <c r="Y32" s="237"/>
    </row>
    <row r="33" spans="1:25" s="17" customFormat="1" ht="15" customHeight="1" x14ac:dyDescent="0.25">
      <c r="A33" s="345" t="s">
        <v>152</v>
      </c>
      <c r="B33" s="345"/>
      <c r="C33" s="345"/>
      <c r="D33" s="345"/>
      <c r="E33" s="345"/>
      <c r="F33" s="345"/>
      <c r="G33" s="345"/>
      <c r="H33" s="345"/>
      <c r="R33" s="237"/>
      <c r="S33" s="237"/>
      <c r="T33" s="237"/>
      <c r="U33" s="237"/>
      <c r="V33" s="237"/>
      <c r="W33" s="237"/>
      <c r="X33" s="237"/>
      <c r="Y33" s="237"/>
    </row>
    <row r="34" spans="1:25" ht="15" customHeight="1" x14ac:dyDescent="0.25">
      <c r="A34" s="356" t="s">
        <v>22</v>
      </c>
      <c r="B34" s="355" t="s">
        <v>221</v>
      </c>
      <c r="C34" s="355" t="s">
        <v>161</v>
      </c>
      <c r="D34" s="358" t="s">
        <v>115</v>
      </c>
      <c r="E34" s="355" t="s">
        <v>23</v>
      </c>
      <c r="F34" s="355" t="s">
        <v>76</v>
      </c>
      <c r="G34" s="355" t="s">
        <v>227</v>
      </c>
      <c r="H34" s="346" t="s">
        <v>230</v>
      </c>
      <c r="R34" s="240"/>
      <c r="S34" s="240"/>
      <c r="T34" s="240"/>
      <c r="U34" s="240"/>
      <c r="V34" s="240"/>
      <c r="W34" s="240"/>
      <c r="X34" s="240"/>
      <c r="Y34" s="240"/>
    </row>
    <row r="35" spans="1:25" ht="12.65" customHeight="1" thickBot="1" x14ac:dyDescent="0.3">
      <c r="A35" s="356"/>
      <c r="B35" s="346"/>
      <c r="C35" s="346"/>
      <c r="D35" s="358"/>
      <c r="E35" s="346"/>
      <c r="F35" s="346"/>
      <c r="G35" s="346"/>
      <c r="H35" s="346"/>
      <c r="I35" s="17"/>
      <c r="R35" s="240"/>
      <c r="S35" s="240"/>
      <c r="T35" s="240"/>
      <c r="U35" s="240"/>
      <c r="V35" s="240"/>
      <c r="W35" s="240"/>
      <c r="X35" s="240"/>
      <c r="Y35" s="240"/>
    </row>
    <row r="36" spans="1:25" s="17" customFormat="1" ht="15" customHeight="1" x14ac:dyDescent="0.25">
      <c r="A36" s="356"/>
      <c r="B36" s="347"/>
      <c r="C36" s="347"/>
      <c r="D36" s="358"/>
      <c r="E36" s="347"/>
      <c r="F36" s="347"/>
      <c r="G36" s="347"/>
      <c r="H36" s="347"/>
      <c r="I36" s="365" t="s">
        <v>228</v>
      </c>
      <c r="J36" s="342"/>
      <c r="R36" s="237"/>
      <c r="S36" s="237"/>
      <c r="T36" s="237"/>
      <c r="U36" s="237"/>
      <c r="V36" s="237"/>
      <c r="W36" s="237"/>
      <c r="X36" s="237"/>
      <c r="Y36" s="237"/>
    </row>
    <row r="37" spans="1:25" s="17" customFormat="1" ht="16.399999999999999" customHeight="1" thickBot="1" x14ac:dyDescent="0.3">
      <c r="A37" s="357"/>
      <c r="B37" s="348"/>
      <c r="C37" s="348"/>
      <c r="D37" s="359"/>
      <c r="E37" s="348"/>
      <c r="F37" s="348"/>
      <c r="G37" s="348"/>
      <c r="H37" s="348"/>
      <c r="I37" s="366" t="s">
        <v>229</v>
      </c>
      <c r="J37" s="344"/>
    </row>
    <row r="38" spans="1:25" s="17" customFormat="1" ht="16.399999999999999" customHeight="1" x14ac:dyDescent="0.35">
      <c r="A38" s="55" t="s">
        <v>98</v>
      </c>
      <c r="B38" s="60">
        <f>+'2-Tuit &amp; Oth NGF Rev'!D7</f>
        <v>118770093</v>
      </c>
      <c r="C38" s="56">
        <v>6794161</v>
      </c>
      <c r="D38" s="120">
        <f t="shared" ref="D38:D44" si="7">IF(C38=0,"%",C38/B38)</f>
        <v>5.7204308158620369E-2</v>
      </c>
      <c r="E38" s="56">
        <v>6794161</v>
      </c>
      <c r="F38" s="56">
        <v>164788</v>
      </c>
      <c r="G38" s="56">
        <v>4338333</v>
      </c>
      <c r="H38" s="128">
        <f>B38+F38+G38</f>
        <v>123273214</v>
      </c>
      <c r="I38" s="121">
        <f>(C38+C40+C42)-(E38+E40+E42)</f>
        <v>0</v>
      </c>
      <c r="J38" s="122" t="str">
        <f>IF(I38&gt;0,"WARNING: IS subsidizing OS","Compliant")</f>
        <v>Compliant</v>
      </c>
    </row>
    <row r="39" spans="1:25" s="17" customFormat="1" ht="16.399999999999999" customHeight="1" x14ac:dyDescent="0.35">
      <c r="A39" s="57" t="s">
        <v>99</v>
      </c>
      <c r="B39" s="63">
        <f>+'2-Tuit &amp; Oth NGF Rev'!D8</f>
        <v>19802749</v>
      </c>
      <c r="C39" s="56">
        <v>1196418</v>
      </c>
      <c r="D39" s="120">
        <f t="shared" si="7"/>
        <v>6.0416763349371343E-2</v>
      </c>
      <c r="E39" s="56">
        <v>1196418</v>
      </c>
      <c r="F39" s="56">
        <v>182500</v>
      </c>
      <c r="G39" s="56">
        <v>240753</v>
      </c>
      <c r="H39" s="129">
        <f t="shared" ref="H39:H43" si="8">B39+F39+G39</f>
        <v>20226002</v>
      </c>
    </row>
    <row r="40" spans="1:25" s="17" customFormat="1" ht="16.399999999999999" customHeight="1" x14ac:dyDescent="0.35">
      <c r="A40" s="57" t="s">
        <v>100</v>
      </c>
      <c r="B40" s="63">
        <f>+'2-Tuit &amp; Oth NGF Rev'!D9</f>
        <v>17607178</v>
      </c>
      <c r="C40" s="56">
        <v>234697</v>
      </c>
      <c r="D40" s="120">
        <f t="shared" si="7"/>
        <v>1.3329620453658162E-2</v>
      </c>
      <c r="E40" s="56">
        <v>234697</v>
      </c>
      <c r="F40" s="56">
        <v>3042820</v>
      </c>
      <c r="G40" s="56">
        <v>1075618</v>
      </c>
      <c r="H40" s="129">
        <f t="shared" si="8"/>
        <v>21725616</v>
      </c>
    </row>
    <row r="41" spans="1:25" s="17" customFormat="1" ht="15" customHeight="1" x14ac:dyDescent="0.35">
      <c r="A41" s="57" t="s">
        <v>101</v>
      </c>
      <c r="B41" s="63">
        <f>+'2-Tuit &amp; Oth NGF Rev'!D10</f>
        <v>7670253</v>
      </c>
      <c r="C41" s="56">
        <v>102242</v>
      </c>
      <c r="D41" s="120">
        <f t="shared" si="7"/>
        <v>1.3329677652093093E-2</v>
      </c>
      <c r="E41" s="56">
        <v>102242</v>
      </c>
      <c r="F41" s="56">
        <v>6903087</v>
      </c>
      <c r="G41" s="56">
        <v>25951</v>
      </c>
      <c r="H41" s="129">
        <f t="shared" si="8"/>
        <v>14599291</v>
      </c>
    </row>
    <row r="42" spans="1:25" s="17" customFormat="1" ht="15" customHeight="1" x14ac:dyDescent="0.35">
      <c r="A42" s="57" t="s">
        <v>112</v>
      </c>
      <c r="B42" s="61">
        <f>+SUM('2-Tuit &amp; Oth NGF Rev'!D11+'2-Tuit &amp; Oth NGF Rev'!D13+'2-Tuit &amp; Oth NGF Rev'!D15+'2-Tuit &amp; Oth NGF Rev'!D17+'2-Tuit &amp; Oth NGF Rev'!D19)</f>
        <v>0</v>
      </c>
      <c r="C42" s="56">
        <v>0</v>
      </c>
      <c r="D42" s="120" t="str">
        <f t="shared" si="7"/>
        <v>%</v>
      </c>
      <c r="E42" s="56">
        <v>0</v>
      </c>
      <c r="F42" s="56">
        <v>0</v>
      </c>
      <c r="G42" s="56">
        <v>0</v>
      </c>
      <c r="H42" s="129">
        <f t="shared" si="8"/>
        <v>0</v>
      </c>
    </row>
    <row r="43" spans="1:25" s="17" customFormat="1" ht="15" customHeight="1" thickBot="1" x14ac:dyDescent="0.4">
      <c r="A43" s="58" t="s">
        <v>113</v>
      </c>
      <c r="B43" s="61">
        <f>+SUM('2-Tuit &amp; Oth NGF Rev'!D12+'2-Tuit &amp; Oth NGF Rev'!D14+'2-Tuit &amp; Oth NGF Rev'!D16+'2-Tuit &amp; Oth NGF Rev'!D18+'2-Tuit &amp; Oth NGF Rev'!D20)</f>
        <v>0</v>
      </c>
      <c r="C43" s="56">
        <v>0</v>
      </c>
      <c r="D43" s="120" t="str">
        <f t="shared" si="7"/>
        <v>%</v>
      </c>
      <c r="E43" s="56">
        <v>0</v>
      </c>
      <c r="F43" s="56">
        <v>0</v>
      </c>
      <c r="G43" s="56">
        <v>0</v>
      </c>
      <c r="H43" s="130">
        <f t="shared" si="8"/>
        <v>0</v>
      </c>
    </row>
    <row r="44" spans="1:25" s="17" customFormat="1" ht="15" customHeight="1" thickBot="1" x14ac:dyDescent="0.4">
      <c r="A44" s="59" t="s">
        <v>16</v>
      </c>
      <c r="B44" s="64">
        <f>SUM(B38:B43)</f>
        <v>163850273</v>
      </c>
      <c r="C44" s="64">
        <f t="shared" ref="C44:H44" si="9">SUM(C38:C43)</f>
        <v>8327518</v>
      </c>
      <c r="D44" s="124">
        <f t="shared" si="7"/>
        <v>5.082394949686779E-2</v>
      </c>
      <c r="E44" s="64">
        <f t="shared" si="9"/>
        <v>8327518</v>
      </c>
      <c r="F44" s="62">
        <f t="shared" si="9"/>
        <v>10293195</v>
      </c>
      <c r="G44" s="62">
        <f t="shared" si="9"/>
        <v>5680655</v>
      </c>
      <c r="H44" s="127">
        <f t="shared" si="9"/>
        <v>179824123</v>
      </c>
    </row>
    <row r="45" spans="1:25" s="17" customFormat="1" ht="15" customHeight="1" x14ac:dyDescent="0.25">
      <c r="A45" s="368"/>
      <c r="B45" s="368"/>
      <c r="C45" s="368"/>
      <c r="D45" s="368"/>
      <c r="E45" s="368"/>
    </row>
    <row r="46" spans="1:25" s="17" customFormat="1" ht="15" customHeight="1" x14ac:dyDescent="0.25">
      <c r="A46" s="345" t="s">
        <v>153</v>
      </c>
      <c r="B46" s="345"/>
      <c r="C46" s="345"/>
      <c r="D46" s="345"/>
      <c r="E46" s="345"/>
      <c r="F46" s="345"/>
      <c r="G46" s="345"/>
      <c r="H46" s="345"/>
    </row>
    <row r="47" spans="1:25" ht="15" customHeight="1" x14ac:dyDescent="0.25">
      <c r="A47" s="356" t="s">
        <v>22</v>
      </c>
      <c r="B47" s="355" t="s">
        <v>221</v>
      </c>
      <c r="C47" s="355" t="s">
        <v>161</v>
      </c>
      <c r="D47" s="358" t="s">
        <v>115</v>
      </c>
      <c r="E47" s="355" t="s">
        <v>23</v>
      </c>
      <c r="F47" s="355" t="s">
        <v>76</v>
      </c>
      <c r="G47" s="355" t="s">
        <v>227</v>
      </c>
      <c r="H47" s="346" t="s">
        <v>230</v>
      </c>
    </row>
    <row r="48" spans="1:25" ht="15" customHeight="1" thickBot="1" x14ac:dyDescent="0.3">
      <c r="A48" s="356"/>
      <c r="B48" s="346"/>
      <c r="C48" s="346"/>
      <c r="D48" s="358"/>
      <c r="E48" s="346"/>
      <c r="F48" s="346"/>
      <c r="G48" s="346"/>
      <c r="H48" s="346"/>
      <c r="I48" s="17"/>
    </row>
    <row r="49" spans="1:10" ht="15" customHeight="1" x14ac:dyDescent="0.25">
      <c r="A49" s="356"/>
      <c r="B49" s="347"/>
      <c r="C49" s="347"/>
      <c r="D49" s="358"/>
      <c r="E49" s="347"/>
      <c r="F49" s="347"/>
      <c r="G49" s="347"/>
      <c r="H49" s="347"/>
      <c r="I49" s="365" t="s">
        <v>228</v>
      </c>
      <c r="J49" s="342"/>
    </row>
    <row r="50" spans="1:10" ht="15" customHeight="1" thickBot="1" x14ac:dyDescent="0.3">
      <c r="A50" s="357"/>
      <c r="B50" s="348"/>
      <c r="C50" s="348"/>
      <c r="D50" s="359"/>
      <c r="E50" s="348"/>
      <c r="F50" s="348"/>
      <c r="G50" s="348"/>
      <c r="H50" s="348"/>
      <c r="I50" s="366" t="s">
        <v>229</v>
      </c>
      <c r="J50" s="344"/>
    </row>
    <row r="51" spans="1:10" ht="15.5" x14ac:dyDescent="0.35">
      <c r="A51" s="55" t="s">
        <v>98</v>
      </c>
      <c r="B51" s="60">
        <f>+'2-Tuit &amp; Oth NGF Rev'!E7</f>
        <v>125085318</v>
      </c>
      <c r="C51" s="56">
        <v>6794161</v>
      </c>
      <c r="D51" s="120">
        <f t="shared" ref="D51:D57" si="10">IF(C51=0,"%",C51/B51)</f>
        <v>5.4316214793489991E-2</v>
      </c>
      <c r="E51" s="56">
        <v>6794161</v>
      </c>
      <c r="F51" s="56">
        <v>174676</v>
      </c>
      <c r="G51" s="56">
        <v>4598633</v>
      </c>
      <c r="H51" s="128">
        <f>B51+F51+G51</f>
        <v>129858627</v>
      </c>
      <c r="I51" s="121">
        <f>(C51+C53+C55)-(E51+E53+E55)</f>
        <v>0</v>
      </c>
      <c r="J51" s="122" t="str">
        <f>IF(I51&gt;0,"WARNING: IS subsidizing OS","Compliant")</f>
        <v>Compliant</v>
      </c>
    </row>
    <row r="52" spans="1:10" ht="15.5" x14ac:dyDescent="0.35">
      <c r="A52" s="57" t="s">
        <v>99</v>
      </c>
      <c r="B52" s="63">
        <f>+'2-Tuit &amp; Oth NGF Rev'!E8</f>
        <v>19802749</v>
      </c>
      <c r="C52" s="56">
        <v>1196418</v>
      </c>
      <c r="D52" s="120">
        <f t="shared" si="10"/>
        <v>6.0416763349371343E-2</v>
      </c>
      <c r="E52" s="56">
        <v>1196418</v>
      </c>
      <c r="F52" s="56">
        <v>182500</v>
      </c>
      <c r="G52" s="56">
        <v>240753</v>
      </c>
      <c r="H52" s="129">
        <f t="shared" ref="H52:H56" si="11">B52+F52+G52</f>
        <v>20226002</v>
      </c>
    </row>
    <row r="53" spans="1:10" ht="15.5" x14ac:dyDescent="0.35">
      <c r="A53" s="57" t="s">
        <v>100</v>
      </c>
      <c r="B53" s="63">
        <f>+'2-Tuit &amp; Oth NGF Rev'!E9</f>
        <v>17607178</v>
      </c>
      <c r="C53" s="56">
        <v>234697</v>
      </c>
      <c r="D53" s="120">
        <f t="shared" si="10"/>
        <v>1.3329620453658162E-2</v>
      </c>
      <c r="E53" s="56">
        <v>234697</v>
      </c>
      <c r="F53" s="56">
        <v>3042820</v>
      </c>
      <c r="G53" s="56">
        <v>1075618</v>
      </c>
      <c r="H53" s="129">
        <f t="shared" si="11"/>
        <v>21725616</v>
      </c>
    </row>
    <row r="54" spans="1:10" ht="15.5" x14ac:dyDescent="0.35">
      <c r="A54" s="57" t="s">
        <v>101</v>
      </c>
      <c r="B54" s="63">
        <f>+'2-Tuit &amp; Oth NGF Rev'!E10</f>
        <v>7670253</v>
      </c>
      <c r="C54" s="56">
        <v>102242</v>
      </c>
      <c r="D54" s="120">
        <f t="shared" si="10"/>
        <v>1.3329677652093093E-2</v>
      </c>
      <c r="E54" s="56">
        <v>102242</v>
      </c>
      <c r="F54" s="56">
        <v>6903087</v>
      </c>
      <c r="G54" s="56">
        <v>25951</v>
      </c>
      <c r="H54" s="129">
        <f t="shared" si="11"/>
        <v>14599291</v>
      </c>
    </row>
    <row r="55" spans="1:10" ht="15.5" x14ac:dyDescent="0.35">
      <c r="A55" s="57" t="s">
        <v>112</v>
      </c>
      <c r="B55" s="61">
        <f>+SUM('2-Tuit &amp; Oth NGF Rev'!E11+'2-Tuit &amp; Oth NGF Rev'!E13+'2-Tuit &amp; Oth NGF Rev'!E15+'2-Tuit &amp; Oth NGF Rev'!E17+'2-Tuit &amp; Oth NGF Rev'!E19)</f>
        <v>0</v>
      </c>
      <c r="C55" s="56">
        <v>0</v>
      </c>
      <c r="D55" s="120" t="str">
        <f t="shared" si="10"/>
        <v>%</v>
      </c>
      <c r="E55" s="56">
        <v>0</v>
      </c>
      <c r="F55" s="56">
        <v>0</v>
      </c>
      <c r="G55" s="56">
        <v>0</v>
      </c>
      <c r="H55" s="129">
        <f t="shared" si="11"/>
        <v>0</v>
      </c>
    </row>
    <row r="56" spans="1:10" ht="16" thickBot="1" x14ac:dyDescent="0.4">
      <c r="A56" s="58" t="s">
        <v>113</v>
      </c>
      <c r="B56" s="61">
        <f>+SUM('2-Tuit &amp; Oth NGF Rev'!E12+'2-Tuit &amp; Oth NGF Rev'!E14+'2-Tuit &amp; Oth NGF Rev'!E16+'2-Tuit &amp; Oth NGF Rev'!E18+'2-Tuit &amp; Oth NGF Rev'!E20)</f>
        <v>0</v>
      </c>
      <c r="C56" s="56">
        <v>0</v>
      </c>
      <c r="D56" s="120" t="str">
        <f t="shared" si="10"/>
        <v>%</v>
      </c>
      <c r="E56" s="56">
        <v>0</v>
      </c>
      <c r="F56" s="56">
        <v>0</v>
      </c>
      <c r="G56" s="56">
        <v>0</v>
      </c>
      <c r="H56" s="130">
        <f t="shared" si="11"/>
        <v>0</v>
      </c>
    </row>
    <row r="57" spans="1:10" ht="16" thickBot="1" x14ac:dyDescent="0.4">
      <c r="A57" s="59" t="s">
        <v>16</v>
      </c>
      <c r="B57" s="64">
        <f>SUM(B51:B56)</f>
        <v>170165498</v>
      </c>
      <c r="C57" s="64">
        <f t="shared" ref="C57:H57" si="12">SUM(C51:C56)</f>
        <v>8327518</v>
      </c>
      <c r="D57" s="124">
        <f t="shared" si="10"/>
        <v>4.893775822875681E-2</v>
      </c>
      <c r="E57" s="64">
        <f t="shared" si="12"/>
        <v>8327518</v>
      </c>
      <c r="F57" s="62">
        <f t="shared" si="12"/>
        <v>10303083</v>
      </c>
      <c r="G57" s="62">
        <f t="shared" si="12"/>
        <v>5940955</v>
      </c>
      <c r="H57" s="127">
        <f t="shared" si="12"/>
        <v>186409536</v>
      </c>
      <c r="I57" s="125"/>
    </row>
    <row r="59" spans="1:10" ht="65.150000000000006" customHeight="1" x14ac:dyDescent="0.25">
      <c r="A59" s="369" t="s">
        <v>123</v>
      </c>
      <c r="B59" s="369"/>
      <c r="C59" s="369"/>
      <c r="D59" s="369"/>
      <c r="E59" s="369"/>
      <c r="F59" s="369"/>
      <c r="G59" s="369"/>
      <c r="H59" s="369"/>
    </row>
  </sheetData>
  <mergeCells count="55">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19:E19"/>
    <mergeCell ref="G8:G11"/>
    <mergeCell ref="T8:T11"/>
    <mergeCell ref="X8:X11"/>
    <mergeCell ref="A2:E2"/>
    <mergeCell ref="I10:J10"/>
    <mergeCell ref="I11:J11"/>
    <mergeCell ref="A7:H7"/>
    <mergeCell ref="H8:H11"/>
    <mergeCell ref="A3:H3"/>
    <mergeCell ref="A4:H4"/>
    <mergeCell ref="A5:H5"/>
    <mergeCell ref="A6:F6"/>
  </mergeCells>
  <pageMargins left="0.7" right="0.7" top="0.75" bottom="0.75" header="0.3" footer="0.3"/>
  <pageSetup scale="55"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453125" defaultRowHeight="12.5" x14ac:dyDescent="0.25"/>
  <cols>
    <col min="1" max="1" width="55.453125" customWidth="1"/>
    <col min="2" max="11" width="15.453125" customWidth="1"/>
  </cols>
  <sheetData>
    <row r="1" spans="1:13" s="8" customFormat="1" ht="20.149999999999999" customHeight="1" x14ac:dyDescent="0.45">
      <c r="A1" s="266" t="str">
        <f>'Institution ID'!A1</f>
        <v>Six-Year Plans - Part I (2021): 2022-23 through 2027-28</v>
      </c>
      <c r="B1" s="266"/>
      <c r="C1" s="266"/>
      <c r="D1" s="266"/>
      <c r="E1" s="266"/>
      <c r="F1" s="266"/>
      <c r="G1" s="266"/>
      <c r="H1" s="266"/>
      <c r="I1" s="15"/>
      <c r="J1" s="12"/>
      <c r="K1" s="12"/>
      <c r="L1" s="12"/>
      <c r="M1" s="12"/>
    </row>
    <row r="2" spans="1:13" s="8" customFormat="1" ht="20.149999999999999" customHeight="1" x14ac:dyDescent="0.25">
      <c r="A2" s="51" t="str">
        <f>'Institution ID'!C3</f>
        <v>Old Dominion University</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396" t="s">
        <v>74</v>
      </c>
      <c r="B6" s="397"/>
      <c r="C6" s="397"/>
      <c r="D6" s="397"/>
      <c r="E6" s="397"/>
      <c r="F6" s="397"/>
      <c r="G6" s="397"/>
      <c r="H6" s="398"/>
      <c r="I6" s="25"/>
    </row>
    <row r="7" spans="1:13" s="20" customFormat="1" ht="20.149999999999999" customHeight="1" x14ac:dyDescent="0.25">
      <c r="A7" s="399" t="s">
        <v>31</v>
      </c>
      <c r="B7" s="400"/>
      <c r="C7" s="400"/>
      <c r="D7" s="400"/>
      <c r="E7" s="400"/>
      <c r="F7" s="400"/>
      <c r="G7" s="400"/>
      <c r="H7" s="401"/>
    </row>
    <row r="8" spans="1:13" s="8" customFormat="1" ht="20.149999999999999" customHeight="1" x14ac:dyDescent="0.25">
      <c r="A8" s="404" t="s">
        <v>14</v>
      </c>
      <c r="B8" s="380" t="s">
        <v>29</v>
      </c>
      <c r="C8" s="380"/>
      <c r="D8" s="380"/>
      <c r="E8" s="380" t="s">
        <v>30</v>
      </c>
      <c r="F8" s="380"/>
      <c r="G8" s="380"/>
      <c r="H8" s="408" t="s">
        <v>16</v>
      </c>
    </row>
    <row r="9" spans="1:13" s="8" customFormat="1" ht="20.149999999999999" customHeight="1" x14ac:dyDescent="0.25">
      <c r="A9" s="405"/>
      <c r="B9" s="46" t="s">
        <v>44</v>
      </c>
      <c r="C9" s="46" t="s">
        <v>45</v>
      </c>
      <c r="D9" s="46" t="s">
        <v>16</v>
      </c>
      <c r="E9" s="46" t="s">
        <v>44</v>
      </c>
      <c r="F9" s="46" t="s">
        <v>45</v>
      </c>
      <c r="G9" s="46" t="s">
        <v>16</v>
      </c>
      <c r="H9" s="409"/>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402"/>
      <c r="B27" s="403"/>
      <c r="C27" s="403"/>
      <c r="D27" s="403"/>
      <c r="E27" s="403"/>
      <c r="F27" s="403"/>
      <c r="G27" s="403"/>
      <c r="H27" s="403"/>
    </row>
    <row r="28" spans="1:8" s="20" customFormat="1" ht="20.149999999999999" customHeight="1" x14ac:dyDescent="0.25">
      <c r="A28" s="411" t="s">
        <v>27</v>
      </c>
      <c r="B28" s="412"/>
      <c r="C28" s="412"/>
      <c r="D28" s="412"/>
      <c r="E28" s="412"/>
      <c r="F28" s="412"/>
      <c r="G28" s="412"/>
      <c r="H28" s="413"/>
    </row>
    <row r="29" spans="1:8" s="8" customFormat="1" ht="20.149999999999999" customHeight="1" x14ac:dyDescent="0.25">
      <c r="A29" s="406" t="s">
        <v>14</v>
      </c>
      <c r="B29" s="380" t="s">
        <v>29</v>
      </c>
      <c r="C29" s="380"/>
      <c r="D29" s="380"/>
      <c r="E29" s="380" t="s">
        <v>30</v>
      </c>
      <c r="F29" s="380"/>
      <c r="G29" s="380"/>
      <c r="H29" s="401" t="s">
        <v>16</v>
      </c>
    </row>
    <row r="30" spans="1:8" s="8" customFormat="1" ht="20.149999999999999" customHeight="1" thickBot="1" x14ac:dyDescent="0.3">
      <c r="A30" s="407"/>
      <c r="B30" s="46" t="s">
        <v>44</v>
      </c>
      <c r="C30" s="46" t="s">
        <v>45</v>
      </c>
      <c r="D30" s="46" t="s">
        <v>16</v>
      </c>
      <c r="E30" s="46" t="s">
        <v>44</v>
      </c>
      <c r="F30" s="46" t="s">
        <v>45</v>
      </c>
      <c r="G30" s="46" t="s">
        <v>16</v>
      </c>
      <c r="H30" s="410"/>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402"/>
      <c r="B48" s="403"/>
      <c r="C48" s="403"/>
      <c r="D48" s="403"/>
      <c r="E48" s="403"/>
      <c r="F48" s="403"/>
      <c r="G48" s="403"/>
      <c r="H48" s="403"/>
    </row>
    <row r="49" spans="1:8" s="20" customFormat="1" ht="20.149999999999999" customHeight="1" x14ac:dyDescent="0.25">
      <c r="A49" s="411" t="s">
        <v>24</v>
      </c>
      <c r="B49" s="412"/>
      <c r="C49" s="412"/>
      <c r="D49" s="412"/>
      <c r="E49" s="412"/>
      <c r="F49" s="412"/>
      <c r="G49" s="412"/>
      <c r="H49" s="413"/>
    </row>
    <row r="50" spans="1:8" s="8" customFormat="1" ht="20.149999999999999" customHeight="1" x14ac:dyDescent="0.25">
      <c r="A50" s="406" t="s">
        <v>14</v>
      </c>
      <c r="B50" s="380" t="s">
        <v>29</v>
      </c>
      <c r="C50" s="380"/>
      <c r="D50" s="380"/>
      <c r="E50" s="380" t="s">
        <v>30</v>
      </c>
      <c r="F50" s="380"/>
      <c r="G50" s="380"/>
      <c r="H50" s="401" t="s">
        <v>16</v>
      </c>
    </row>
    <row r="51" spans="1:8" s="8" customFormat="1" ht="20.149999999999999" customHeight="1" thickBot="1" x14ac:dyDescent="0.3">
      <c r="A51" s="407"/>
      <c r="B51" s="46" t="s">
        <v>44</v>
      </c>
      <c r="C51" s="46" t="s">
        <v>45</v>
      </c>
      <c r="D51" s="46" t="s">
        <v>16</v>
      </c>
      <c r="E51" s="46" t="s">
        <v>44</v>
      </c>
      <c r="F51" s="46" t="s">
        <v>45</v>
      </c>
      <c r="G51" s="46" t="s">
        <v>16</v>
      </c>
      <c r="H51" s="401"/>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402"/>
      <c r="B69" s="403"/>
      <c r="C69" s="403"/>
      <c r="D69" s="403"/>
      <c r="E69" s="403"/>
      <c r="F69" s="403"/>
      <c r="G69" s="403"/>
      <c r="H69" s="403"/>
    </row>
    <row r="70" spans="1:8" s="20" customFormat="1" ht="20.149999999999999" customHeight="1" x14ac:dyDescent="0.25">
      <c r="A70" s="411" t="s">
        <v>28</v>
      </c>
      <c r="B70" s="412"/>
      <c r="C70" s="412"/>
      <c r="D70" s="412"/>
      <c r="E70" s="412"/>
      <c r="F70" s="412"/>
      <c r="G70" s="412"/>
      <c r="H70" s="413"/>
    </row>
    <row r="71" spans="1:8" s="8" customFormat="1" ht="20.149999999999999" customHeight="1" x14ac:dyDescent="0.25">
      <c r="A71" s="406" t="s">
        <v>14</v>
      </c>
      <c r="B71" s="380" t="s">
        <v>29</v>
      </c>
      <c r="C71" s="380"/>
      <c r="D71" s="380"/>
      <c r="E71" s="380" t="s">
        <v>30</v>
      </c>
      <c r="F71" s="380"/>
      <c r="G71" s="380"/>
      <c r="H71" s="401" t="s">
        <v>16</v>
      </c>
    </row>
    <row r="72" spans="1:8" s="8" customFormat="1" ht="20.149999999999999" customHeight="1" thickBot="1" x14ac:dyDescent="0.3">
      <c r="A72" s="407"/>
      <c r="B72" s="46" t="s">
        <v>44</v>
      </c>
      <c r="C72" s="46" t="s">
        <v>45</v>
      </c>
      <c r="D72" s="46" t="s">
        <v>16</v>
      </c>
      <c r="E72" s="46" t="s">
        <v>44</v>
      </c>
      <c r="F72" s="46" t="s">
        <v>45</v>
      </c>
      <c r="G72" s="46" t="s">
        <v>16</v>
      </c>
      <c r="H72" s="401"/>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402"/>
      <c r="B90" s="403"/>
      <c r="C90" s="403"/>
      <c r="D90" s="403"/>
      <c r="E90" s="403"/>
      <c r="F90" s="403"/>
      <c r="G90" s="403"/>
      <c r="H90" s="403"/>
    </row>
    <row r="91" spans="1:8" s="20" customFormat="1" ht="20.149999999999999" customHeight="1" x14ac:dyDescent="0.25">
      <c r="A91" s="411" t="s">
        <v>46</v>
      </c>
      <c r="B91" s="412"/>
      <c r="C91" s="412"/>
      <c r="D91" s="412"/>
      <c r="E91" s="412"/>
      <c r="F91" s="412"/>
      <c r="G91" s="412"/>
      <c r="H91" s="413"/>
    </row>
    <row r="92" spans="1:8" s="8" customFormat="1" ht="20.149999999999999" customHeight="1" x14ac:dyDescent="0.25">
      <c r="A92" s="399" t="s">
        <v>14</v>
      </c>
      <c r="B92" s="380" t="s">
        <v>29</v>
      </c>
      <c r="C92" s="380"/>
      <c r="D92" s="380"/>
      <c r="E92" s="380" t="s">
        <v>30</v>
      </c>
      <c r="F92" s="380"/>
      <c r="G92" s="380"/>
      <c r="H92" s="401" t="s">
        <v>16</v>
      </c>
    </row>
    <row r="93" spans="1:8" s="8" customFormat="1" ht="20.149999999999999" customHeight="1" x14ac:dyDescent="0.25">
      <c r="A93" s="441"/>
      <c r="B93" s="46" t="s">
        <v>44</v>
      </c>
      <c r="C93" s="46" t="s">
        <v>45</v>
      </c>
      <c r="D93" s="46" t="s">
        <v>16</v>
      </c>
      <c r="E93" s="46" t="s">
        <v>44</v>
      </c>
      <c r="F93" s="46" t="s">
        <v>45</v>
      </c>
      <c r="G93" s="46" t="s">
        <v>16</v>
      </c>
      <c r="H93" s="401"/>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387" t="s">
        <v>14</v>
      </c>
      <c r="B113" s="388"/>
      <c r="C113" s="388"/>
      <c r="D113" s="389"/>
      <c r="E113" s="33" t="s">
        <v>92</v>
      </c>
      <c r="F113" s="393" t="s">
        <v>47</v>
      </c>
      <c r="G113" s="394"/>
      <c r="H113" s="395"/>
    </row>
    <row r="114" spans="1:14" s="8" customFormat="1" ht="20.149999999999999" customHeight="1" x14ac:dyDescent="0.25">
      <c r="A114" s="390" t="s">
        <v>76</v>
      </c>
      <c r="B114" s="391"/>
      <c r="C114" s="391"/>
      <c r="D114" s="392"/>
      <c r="E114" s="39" t="s">
        <v>93</v>
      </c>
      <c r="F114" s="376" t="s">
        <v>91</v>
      </c>
      <c r="G114" s="377"/>
      <c r="H114" s="378"/>
    </row>
    <row r="115" spans="1:14" s="8" customFormat="1" ht="20.149999999999999" customHeight="1" x14ac:dyDescent="0.25">
      <c r="A115" s="384" t="s">
        <v>32</v>
      </c>
      <c r="B115" s="385"/>
      <c r="C115" s="385"/>
      <c r="D115" s="386"/>
      <c r="E115" s="39" t="s">
        <v>77</v>
      </c>
      <c r="F115" s="438" t="s">
        <v>48</v>
      </c>
      <c r="G115" s="439"/>
      <c r="H115" s="440"/>
      <c r="J115" s="34"/>
      <c r="K115" s="379"/>
      <c r="L115" s="379"/>
      <c r="M115" s="379"/>
      <c r="N115" s="379"/>
    </row>
    <row r="116" spans="1:14" s="8" customFormat="1" ht="20.149999999999999" customHeight="1" x14ac:dyDescent="0.25">
      <c r="A116" s="381" t="s">
        <v>33</v>
      </c>
      <c r="B116" s="382"/>
      <c r="C116" s="382"/>
      <c r="D116" s="383"/>
      <c r="E116" s="39" t="s">
        <v>78</v>
      </c>
      <c r="F116" s="426" t="s">
        <v>49</v>
      </c>
      <c r="G116" s="427"/>
      <c r="H116" s="428"/>
      <c r="J116" s="34"/>
      <c r="K116" s="35"/>
      <c r="L116" s="35"/>
      <c r="M116" s="35"/>
      <c r="N116" s="35"/>
    </row>
    <row r="117" spans="1:14" s="8" customFormat="1" ht="20.149999999999999" customHeight="1" x14ac:dyDescent="0.25">
      <c r="A117" s="381" t="s">
        <v>34</v>
      </c>
      <c r="B117" s="382"/>
      <c r="C117" s="382"/>
      <c r="D117" s="383"/>
      <c r="E117" s="39" t="s">
        <v>79</v>
      </c>
      <c r="F117" s="426" t="s">
        <v>50</v>
      </c>
      <c r="G117" s="427"/>
      <c r="H117" s="428"/>
      <c r="J117" s="34"/>
      <c r="K117" s="35"/>
      <c r="L117" s="35"/>
      <c r="M117" s="35"/>
      <c r="N117" s="35"/>
    </row>
    <row r="118" spans="1:14" s="8" customFormat="1" ht="20.149999999999999" customHeight="1" x14ac:dyDescent="0.25">
      <c r="A118" s="370" t="s">
        <v>95</v>
      </c>
      <c r="B118" s="371"/>
      <c r="C118" s="371"/>
      <c r="D118" s="372"/>
      <c r="E118" s="39" t="s">
        <v>96</v>
      </c>
      <c r="F118" s="373" t="s">
        <v>97</v>
      </c>
      <c r="G118" s="374"/>
      <c r="H118" s="375"/>
      <c r="J118" s="34"/>
      <c r="K118" s="35"/>
      <c r="L118" s="35"/>
      <c r="M118" s="35"/>
      <c r="N118" s="35"/>
    </row>
    <row r="119" spans="1:14" s="8" customFormat="1" ht="20.149999999999999" customHeight="1" x14ac:dyDescent="0.25">
      <c r="A119" s="381" t="s">
        <v>35</v>
      </c>
      <c r="B119" s="382"/>
      <c r="C119" s="382"/>
      <c r="D119" s="383"/>
      <c r="E119" s="39" t="s">
        <v>80</v>
      </c>
      <c r="F119" s="426" t="s">
        <v>51</v>
      </c>
      <c r="G119" s="427"/>
      <c r="H119" s="428"/>
      <c r="J119" s="34"/>
      <c r="K119" s="35"/>
      <c r="L119" s="35"/>
      <c r="M119" s="35"/>
      <c r="N119" s="35"/>
    </row>
    <row r="120" spans="1:14" s="8" customFormat="1" ht="20.149999999999999" customHeight="1" x14ac:dyDescent="0.25">
      <c r="A120" s="381" t="s">
        <v>36</v>
      </c>
      <c r="B120" s="382"/>
      <c r="C120" s="382"/>
      <c r="D120" s="383"/>
      <c r="E120" s="39" t="s">
        <v>81</v>
      </c>
      <c r="F120" s="426" t="s">
        <v>52</v>
      </c>
      <c r="G120" s="427"/>
      <c r="H120" s="428"/>
      <c r="J120" s="34"/>
      <c r="K120" s="35"/>
      <c r="L120" s="35"/>
      <c r="M120" s="35"/>
      <c r="N120" s="35"/>
    </row>
    <row r="121" spans="1:14" s="8" customFormat="1" ht="20.149999999999999" customHeight="1" x14ac:dyDescent="0.25">
      <c r="A121" s="381" t="s">
        <v>37</v>
      </c>
      <c r="B121" s="382"/>
      <c r="C121" s="382"/>
      <c r="D121" s="383"/>
      <c r="E121" s="39" t="s">
        <v>82</v>
      </c>
      <c r="F121" s="426" t="s">
        <v>53</v>
      </c>
      <c r="G121" s="427"/>
      <c r="H121" s="428"/>
      <c r="J121" s="34"/>
      <c r="K121" s="35"/>
      <c r="L121" s="35"/>
      <c r="M121" s="35"/>
      <c r="N121" s="35"/>
    </row>
    <row r="122" spans="1:14" s="8" customFormat="1" ht="20.149999999999999" customHeight="1" x14ac:dyDescent="0.25">
      <c r="A122" s="381" t="s">
        <v>15</v>
      </c>
      <c r="B122" s="382"/>
      <c r="C122" s="382"/>
      <c r="D122" s="383"/>
      <c r="E122" s="39" t="s">
        <v>83</v>
      </c>
      <c r="F122" s="426" t="s">
        <v>54</v>
      </c>
      <c r="G122" s="427"/>
      <c r="H122" s="428"/>
      <c r="J122" s="34"/>
      <c r="K122" s="35"/>
      <c r="L122" s="35"/>
      <c r="M122" s="35"/>
      <c r="N122" s="35"/>
    </row>
    <row r="123" spans="1:14" s="8" customFormat="1" ht="20.149999999999999" customHeight="1" x14ac:dyDescent="0.25">
      <c r="A123" s="381" t="s">
        <v>55</v>
      </c>
      <c r="B123" s="382"/>
      <c r="C123" s="382"/>
      <c r="D123" s="383"/>
      <c r="E123" s="40"/>
      <c r="F123" s="435"/>
      <c r="G123" s="436"/>
      <c r="H123" s="437"/>
      <c r="J123" s="34"/>
      <c r="K123" s="35"/>
      <c r="L123" s="35"/>
      <c r="M123" s="35"/>
      <c r="N123" s="35"/>
    </row>
    <row r="124" spans="1:14" s="8" customFormat="1" ht="20.149999999999999" customHeight="1" x14ac:dyDescent="0.25">
      <c r="A124" s="414" t="s">
        <v>56</v>
      </c>
      <c r="B124" s="415"/>
      <c r="C124" s="415"/>
      <c r="D124" s="416"/>
      <c r="E124" s="39" t="s">
        <v>84</v>
      </c>
      <c r="F124" s="426" t="s">
        <v>57</v>
      </c>
      <c r="G124" s="427"/>
      <c r="H124" s="428"/>
      <c r="J124" s="34"/>
      <c r="K124" s="36"/>
      <c r="L124" s="36"/>
      <c r="M124" s="36"/>
      <c r="N124" s="36"/>
    </row>
    <row r="125" spans="1:14" s="8" customFormat="1" ht="20.149999999999999" customHeight="1" x14ac:dyDescent="0.25">
      <c r="A125" s="414" t="s">
        <v>58</v>
      </c>
      <c r="B125" s="415"/>
      <c r="C125" s="415"/>
      <c r="D125" s="416"/>
      <c r="E125" s="39" t="s">
        <v>85</v>
      </c>
      <c r="F125" s="426" t="s">
        <v>59</v>
      </c>
      <c r="G125" s="427"/>
      <c r="H125" s="428"/>
      <c r="J125" s="34"/>
      <c r="K125" s="36"/>
      <c r="L125" s="36"/>
      <c r="M125" s="36"/>
      <c r="N125" s="36"/>
    </row>
    <row r="126" spans="1:14" s="8" customFormat="1" ht="20.149999999999999" customHeight="1" x14ac:dyDescent="0.25">
      <c r="A126" s="414" t="s">
        <v>60</v>
      </c>
      <c r="B126" s="415"/>
      <c r="C126" s="415"/>
      <c r="D126" s="416"/>
      <c r="E126" s="39" t="s">
        <v>86</v>
      </c>
      <c r="F126" s="426" t="s">
        <v>61</v>
      </c>
      <c r="G126" s="427"/>
      <c r="H126" s="428"/>
      <c r="J126" s="34"/>
      <c r="K126" s="36"/>
      <c r="L126" s="36"/>
      <c r="M126" s="36"/>
      <c r="N126" s="36"/>
    </row>
    <row r="127" spans="1:14" s="8" customFormat="1" ht="20.149999999999999" customHeight="1" x14ac:dyDescent="0.25">
      <c r="A127" s="381" t="s">
        <v>39</v>
      </c>
      <c r="B127" s="382"/>
      <c r="C127" s="382"/>
      <c r="D127" s="383"/>
      <c r="E127" s="40"/>
      <c r="F127" s="432"/>
      <c r="G127" s="433"/>
      <c r="H127" s="434"/>
      <c r="J127" s="34"/>
      <c r="K127" s="35"/>
      <c r="L127" s="35"/>
      <c r="M127" s="35"/>
      <c r="N127" s="35"/>
    </row>
    <row r="128" spans="1:14" s="8" customFormat="1" ht="20.149999999999999" customHeight="1" x14ac:dyDescent="0.25">
      <c r="A128" s="414" t="s">
        <v>62</v>
      </c>
      <c r="B128" s="415"/>
      <c r="C128" s="415"/>
      <c r="D128" s="416"/>
      <c r="E128" s="39" t="s">
        <v>87</v>
      </c>
      <c r="F128" s="426" t="s">
        <v>63</v>
      </c>
      <c r="G128" s="427"/>
      <c r="H128" s="428"/>
      <c r="J128" s="34"/>
      <c r="K128" s="36"/>
      <c r="L128" s="36"/>
      <c r="M128" s="36"/>
      <c r="N128" s="36"/>
    </row>
    <row r="129" spans="1:14" s="8" customFormat="1" ht="20.149999999999999" customHeight="1" x14ac:dyDescent="0.25">
      <c r="A129" s="414" t="s">
        <v>64</v>
      </c>
      <c r="B129" s="415"/>
      <c r="C129" s="415"/>
      <c r="D129" s="416"/>
      <c r="E129" s="39" t="s">
        <v>88</v>
      </c>
      <c r="F129" s="426" t="s">
        <v>65</v>
      </c>
      <c r="G129" s="427"/>
      <c r="H129" s="428"/>
      <c r="J129" s="34"/>
      <c r="K129" s="36"/>
      <c r="L129" s="36"/>
      <c r="M129" s="36"/>
      <c r="N129" s="36"/>
    </row>
    <row r="130" spans="1:14" s="8" customFormat="1" ht="20.149999999999999" customHeight="1" x14ac:dyDescent="0.25">
      <c r="A130" s="414" t="s">
        <v>66</v>
      </c>
      <c r="B130" s="415"/>
      <c r="C130" s="415"/>
      <c r="D130" s="416"/>
      <c r="E130" s="39" t="s">
        <v>89</v>
      </c>
      <c r="F130" s="426" t="s">
        <v>67</v>
      </c>
      <c r="G130" s="427"/>
      <c r="H130" s="428"/>
      <c r="J130" s="34"/>
      <c r="K130" s="36"/>
      <c r="L130" s="36"/>
      <c r="M130" s="36"/>
      <c r="N130" s="36"/>
    </row>
    <row r="131" spans="1:14" s="20" customFormat="1" ht="20.149999999999999" customHeight="1" x14ac:dyDescent="0.25">
      <c r="A131" s="420" t="s">
        <v>68</v>
      </c>
      <c r="B131" s="421"/>
      <c r="C131" s="421"/>
      <c r="D131" s="422"/>
      <c r="E131" s="39" t="s">
        <v>90</v>
      </c>
      <c r="F131" s="429" t="s">
        <v>69</v>
      </c>
      <c r="G131" s="430"/>
      <c r="H131" s="431"/>
      <c r="J131" s="34"/>
      <c r="K131" s="37"/>
      <c r="L131" s="37"/>
      <c r="M131" s="37"/>
      <c r="N131" s="37"/>
    </row>
    <row r="132" spans="1:14" s="8" customFormat="1" ht="20.149999999999999" customHeight="1" x14ac:dyDescent="0.25">
      <c r="A132" s="381" t="s">
        <v>40</v>
      </c>
      <c r="B132" s="382"/>
      <c r="C132" s="382"/>
      <c r="D132" s="383"/>
      <c r="E132" s="39" t="s">
        <v>93</v>
      </c>
      <c r="F132" s="426" t="s">
        <v>70</v>
      </c>
      <c r="G132" s="427"/>
      <c r="H132" s="428"/>
      <c r="J132" s="34"/>
      <c r="K132" s="35"/>
      <c r="L132" s="35"/>
      <c r="M132" s="35"/>
      <c r="N132" s="35"/>
    </row>
    <row r="133" spans="1:14" s="8" customFormat="1" ht="20.149999999999999" customHeight="1" x14ac:dyDescent="0.25">
      <c r="A133" s="381" t="s">
        <v>41</v>
      </c>
      <c r="B133" s="382"/>
      <c r="C133" s="382"/>
      <c r="D133" s="383"/>
      <c r="E133" s="39" t="s">
        <v>93</v>
      </c>
      <c r="F133" s="426" t="s">
        <v>71</v>
      </c>
      <c r="G133" s="427"/>
      <c r="H133" s="428"/>
      <c r="J133" s="34"/>
      <c r="K133" s="35"/>
      <c r="L133" s="35"/>
      <c r="M133" s="35"/>
      <c r="N133" s="35"/>
    </row>
    <row r="134" spans="1:14" s="8" customFormat="1" ht="20.149999999999999" customHeight="1" x14ac:dyDescent="0.25">
      <c r="A134" s="381" t="s">
        <v>42</v>
      </c>
      <c r="B134" s="382"/>
      <c r="C134" s="382"/>
      <c r="D134" s="383"/>
      <c r="E134" s="39" t="s">
        <v>94</v>
      </c>
      <c r="F134" s="426" t="s">
        <v>72</v>
      </c>
      <c r="G134" s="427"/>
      <c r="H134" s="428"/>
      <c r="J134" s="34"/>
      <c r="K134" s="35"/>
      <c r="L134" s="35"/>
      <c r="M134" s="35"/>
      <c r="N134" s="35"/>
    </row>
    <row r="135" spans="1:14" s="8" customFormat="1" ht="20.149999999999999" customHeight="1" thickBot="1" x14ac:dyDescent="0.3">
      <c r="A135" s="417" t="s">
        <v>43</v>
      </c>
      <c r="B135" s="418"/>
      <c r="C135" s="418"/>
      <c r="D135" s="419"/>
      <c r="E135" s="38" t="s">
        <v>93</v>
      </c>
      <c r="F135" s="423" t="s">
        <v>73</v>
      </c>
      <c r="G135" s="424"/>
      <c r="H135" s="425"/>
      <c r="J135" s="34"/>
      <c r="K135" s="35"/>
      <c r="L135" s="35"/>
      <c r="M135" s="35"/>
      <c r="N135" s="35"/>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'1-ISUG T&amp;F Increase Rate'!Print_Area</vt:lpstr>
      <vt:lpstr>'2-Tuit &amp; Oth NGF Rev'!Print_Area</vt:lpstr>
      <vt:lpstr>'3-Academic-Financial'!Print_Area</vt:lpstr>
      <vt:lpstr>'4-GF Request'!Print_Area</vt:lpstr>
      <vt:lpstr>'5-Financial Aid'!Print_Area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Old Dominion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ODU 2021 Six-Year Plan (Part 1)</dc:title>
  <dc:subject>ODU 2021 Six-Year Plan</dc:subject>
  <dc:creator>BruceAird</dc:creator>
  <cp:lastModifiedBy>VITA Program</cp:lastModifiedBy>
  <cp:lastPrinted>2021-08-23T14:41:13Z</cp:lastPrinted>
  <dcterms:created xsi:type="dcterms:W3CDTF">2011-02-22T14:15:27Z</dcterms:created>
  <dcterms:modified xsi:type="dcterms:W3CDTF">2021-10-18T17:32:16Z</dcterms:modified>
</cp:coreProperties>
</file>