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C:\Users\dms27377\Desktop\3 - FINAL PLANS\UMW\"/>
    </mc:Choice>
  </mc:AlternateContent>
  <bookViews>
    <workbookView xWindow="0" yWindow="0" windowWidth="19200" windowHeight="8440" firstSheet="1" activeTab="1"/>
  </bookViews>
  <sheets>
    <sheet name="Instructions" sheetId="24" r:id="rId1"/>
    <sheet name="Institution ID" sheetId="8" r:id="rId2"/>
    <sheet name="1-ISUG T&amp;F Increase Rate" sheetId="29" r:id="rId3"/>
    <sheet name="2-Tuit &amp; Oth NGF Rev" sheetId="2" r:id="rId4"/>
    <sheet name="3-Academic-Financial" sheetId="5" r:id="rId5"/>
    <sheet name="4-GF Request" sheetId="21" r:id="rId6"/>
    <sheet name="5-Financial Aid" sheetId="28" r:id="rId7"/>
    <sheet name="Finance-Tuition Waivers" sheetId="9" state="hidden" r:id="rId8"/>
    <sheet name="Sheet1" sheetId="10" state="hidden" r:id="rId9"/>
  </sheets>
  <definedNames>
    <definedName name="_xlnm.Print_Area" localSheetId="2">'1-ISUG T&amp;F Increase Rate'!$A$1:$K$19</definedName>
    <definedName name="_xlnm.Print_Area" localSheetId="4">'3-Academic-Financial'!$A$1:$L$58</definedName>
    <definedName name="_xlnm.Print_Area" localSheetId="5">'4-GF Request'!$A$1:$H$21</definedName>
    <definedName name="_xlnm.Print_Area" localSheetId="6">'5-Financial Aid'!$A$1:$H$60</definedName>
    <definedName name="_xlnm.Print_Area" localSheetId="7">'Finance-Tuition Waivers'!$A$1:$H$135</definedName>
    <definedName name="_xlnm.Print_Area" localSheetId="1">'Institution ID'!$A$1:$S$8</definedName>
    <definedName name="_xlnm.Print_Titles" localSheetId="4">'3-Academic-Financial'!$1:$10</definedName>
    <definedName name="_xlnm.Print_Titles" localSheetId="5">'4-GF Request'!$1:$9</definedName>
    <definedName name="_xlnm.Print_Titles" localSheetId="7">'Finance-Tuition Waivers'!$1:$5</definedName>
    <definedName name="Rank">Sheet1!$A$2:$A$51</definedName>
    <definedName name="YesNo">Sheet1!$B$2:$B$3</definedName>
  </definedNames>
  <calcPr calcId="191029"/>
</workbook>
</file>

<file path=xl/calcChain.xml><?xml version="1.0" encoding="utf-8"?>
<calcChain xmlns="http://schemas.openxmlformats.org/spreadsheetml/2006/main">
  <c r="K48" i="5" l="1"/>
  <c r="H12" i="28" l="1"/>
  <c r="I51" i="28" l="1"/>
  <c r="E30" i="2" l="1"/>
  <c r="D30" i="2"/>
  <c r="C30" i="2"/>
  <c r="B30" i="2"/>
  <c r="E40" i="5" l="1"/>
  <c r="D40" i="5" s="1"/>
  <c r="F40" i="5"/>
  <c r="G40" i="5"/>
  <c r="H40" i="5"/>
  <c r="I40" i="5"/>
  <c r="E15" i="29" l="1"/>
  <c r="E9" i="29"/>
  <c r="C9" i="29"/>
  <c r="C15" i="29"/>
  <c r="A2" i="29" l="1"/>
  <c r="A2" i="28" l="1"/>
  <c r="G56" i="28"/>
  <c r="F56" i="28"/>
  <c r="E56" i="28"/>
  <c r="C56" i="28"/>
  <c r="D56" i="28" s="1"/>
  <c r="G55" i="28"/>
  <c r="F55" i="28"/>
  <c r="E55" i="28"/>
  <c r="C55" i="28"/>
  <c r="D55" i="28" s="1"/>
  <c r="F54" i="28"/>
  <c r="D54" i="28"/>
  <c r="F53" i="28"/>
  <c r="D53" i="28"/>
  <c r="F52" i="28"/>
  <c r="D52" i="28"/>
  <c r="F51" i="28"/>
  <c r="G43" i="28"/>
  <c r="F43" i="28"/>
  <c r="E43" i="28"/>
  <c r="C43" i="28"/>
  <c r="D43" i="28" s="1"/>
  <c r="G42" i="28"/>
  <c r="F42" i="28"/>
  <c r="E42" i="28"/>
  <c r="C42" i="28"/>
  <c r="D42" i="28" s="1"/>
  <c r="F41" i="28"/>
  <c r="D41" i="28"/>
  <c r="F40" i="28"/>
  <c r="D40" i="28"/>
  <c r="F39" i="28"/>
  <c r="D39" i="28"/>
  <c r="F38" i="28"/>
  <c r="F44" i="28" s="1"/>
  <c r="D38" i="28"/>
  <c r="G30" i="28"/>
  <c r="F30" i="28"/>
  <c r="E30" i="28"/>
  <c r="C30" i="28"/>
  <c r="D30" i="28" s="1"/>
  <c r="G29" i="28"/>
  <c r="F29" i="28"/>
  <c r="E29" i="28"/>
  <c r="C29" i="28"/>
  <c r="D29" i="28" s="1"/>
  <c r="F28" i="28"/>
  <c r="D28" i="28"/>
  <c r="F27" i="28"/>
  <c r="D27" i="28"/>
  <c r="F26" i="28"/>
  <c r="D26" i="28"/>
  <c r="F25" i="28"/>
  <c r="G17" i="28"/>
  <c r="F17" i="28"/>
  <c r="E17" i="28"/>
  <c r="C17" i="28"/>
  <c r="D17" i="28" s="1"/>
  <c r="G16" i="28"/>
  <c r="F16" i="28"/>
  <c r="D16" i="28"/>
  <c r="F15" i="28"/>
  <c r="D15" i="28"/>
  <c r="F14" i="28"/>
  <c r="D14" i="28"/>
  <c r="F13" i="28"/>
  <c r="I12" i="28"/>
  <c r="J12" i="28" s="1"/>
  <c r="F12" i="28"/>
  <c r="D12" i="28"/>
  <c r="G57" i="28" l="1"/>
  <c r="F18" i="28"/>
  <c r="C18" i="28"/>
  <c r="D18" i="28" s="1"/>
  <c r="G31" i="28"/>
  <c r="C57" i="28"/>
  <c r="D57" i="28" s="1"/>
  <c r="D13" i="28"/>
  <c r="C31" i="28"/>
  <c r="D31" i="28" s="1"/>
  <c r="I38" i="28"/>
  <c r="J38" i="28" s="1"/>
  <c r="D51" i="28"/>
  <c r="J51" i="28"/>
  <c r="E18" i="28"/>
  <c r="D25" i="28"/>
  <c r="I25" i="28"/>
  <c r="J25" i="28" s="1"/>
  <c r="C44" i="28"/>
  <c r="D44" i="28" s="1"/>
  <c r="G44" i="28"/>
  <c r="F57" i="28"/>
  <c r="G18" i="28"/>
  <c r="E31" i="28"/>
  <c r="E44" i="28"/>
  <c r="E57" i="28"/>
  <c r="F31" i="28"/>
  <c r="E32" i="5"/>
  <c r="F21" i="21" l="1"/>
  <c r="H43" i="5"/>
  <c r="I43" i="5"/>
  <c r="E43" i="5"/>
  <c r="F43" i="5"/>
  <c r="H46" i="5"/>
  <c r="G46" i="5" s="1"/>
  <c r="F46" i="5"/>
  <c r="E46" i="5"/>
  <c r="D46" i="5" s="1"/>
  <c r="I39" i="5"/>
  <c r="G39" i="5" s="1"/>
  <c r="I37" i="5"/>
  <c r="G37" i="5" s="1"/>
  <c r="I35" i="5"/>
  <c r="G35" i="5" s="1"/>
  <c r="F39" i="5"/>
  <c r="D39" i="5" s="1"/>
  <c r="F37" i="5"/>
  <c r="D37" i="5" s="1"/>
  <c r="F35" i="5"/>
  <c r="D35" i="5" s="1"/>
  <c r="F33" i="5"/>
  <c r="D33" i="5" s="1"/>
  <c r="I33" i="5"/>
  <c r="G33" i="5" s="1"/>
  <c r="E21" i="21"/>
  <c r="A2" i="21"/>
  <c r="G21" i="21"/>
  <c r="H47" i="5"/>
  <c r="H45" i="5"/>
  <c r="H44" i="5"/>
  <c r="H42" i="5"/>
  <c r="H41" i="5"/>
  <c r="H38" i="5"/>
  <c r="H36" i="5"/>
  <c r="H34" i="5"/>
  <c r="H32" i="5"/>
  <c r="I32" i="5"/>
  <c r="E47" i="5"/>
  <c r="E45" i="5"/>
  <c r="E44" i="5"/>
  <c r="E42" i="5"/>
  <c r="E41" i="5"/>
  <c r="E38" i="5"/>
  <c r="E36" i="5"/>
  <c r="E34" i="5"/>
  <c r="H23" i="5"/>
  <c r="H22" i="5"/>
  <c r="H21" i="5"/>
  <c r="H20" i="5"/>
  <c r="H19" i="5"/>
  <c r="H18" i="5"/>
  <c r="H17" i="5"/>
  <c r="H16" i="5"/>
  <c r="H15" i="5"/>
  <c r="H14" i="5"/>
  <c r="H13" i="5"/>
  <c r="H12" i="5"/>
  <c r="H11" i="5"/>
  <c r="E23" i="5"/>
  <c r="E22" i="5"/>
  <c r="E21" i="5"/>
  <c r="E20" i="5"/>
  <c r="E19" i="5"/>
  <c r="E18" i="5"/>
  <c r="E17" i="5"/>
  <c r="E16" i="5"/>
  <c r="E15" i="5"/>
  <c r="E14" i="5"/>
  <c r="E13" i="5"/>
  <c r="E12" i="5"/>
  <c r="E11" i="5"/>
  <c r="F11" i="5"/>
  <c r="I11" i="5"/>
  <c r="I42" i="5"/>
  <c r="I38" i="5"/>
  <c r="I36" i="5"/>
  <c r="I34" i="5"/>
  <c r="I23" i="5"/>
  <c r="I22" i="5"/>
  <c r="I21" i="5"/>
  <c r="I20" i="5"/>
  <c r="I19" i="5"/>
  <c r="I18" i="5"/>
  <c r="I17" i="5"/>
  <c r="I16" i="5"/>
  <c r="I15" i="5"/>
  <c r="I14" i="5"/>
  <c r="I13" i="5"/>
  <c r="I12" i="5"/>
  <c r="F44" i="5"/>
  <c r="A2" i="5"/>
  <c r="F36" i="5"/>
  <c r="F34" i="5"/>
  <c r="F32" i="5"/>
  <c r="D32" i="5" s="1"/>
  <c r="B52" i="28"/>
  <c r="H52" i="28" s="1"/>
  <c r="B53" i="28"/>
  <c r="H53" i="28" s="1"/>
  <c r="B54" i="28"/>
  <c r="H54" i="28" s="1"/>
  <c r="E11" i="2"/>
  <c r="E12" i="2"/>
  <c r="E13" i="2"/>
  <c r="E14" i="2"/>
  <c r="E15" i="2"/>
  <c r="E16" i="2"/>
  <c r="E17" i="2"/>
  <c r="E18" i="2"/>
  <c r="E19" i="2"/>
  <c r="E20" i="2"/>
  <c r="B39" i="28"/>
  <c r="H39" i="28" s="1"/>
  <c r="B40" i="28"/>
  <c r="H40" i="28" s="1"/>
  <c r="B41" i="28"/>
  <c r="H41" i="28" s="1"/>
  <c r="D11" i="2"/>
  <c r="D13" i="2"/>
  <c r="D15" i="2"/>
  <c r="D17" i="2"/>
  <c r="D19" i="2"/>
  <c r="D12" i="2"/>
  <c r="D14" i="2"/>
  <c r="D16" i="2"/>
  <c r="D18" i="2"/>
  <c r="D20" i="2"/>
  <c r="B26" i="28"/>
  <c r="H26" i="28" s="1"/>
  <c r="B27" i="28"/>
  <c r="H27" i="28" s="1"/>
  <c r="B28" i="28"/>
  <c r="H28" i="28" s="1"/>
  <c r="C11" i="2"/>
  <c r="C12" i="2"/>
  <c r="C13" i="2"/>
  <c r="C14" i="2"/>
  <c r="C16" i="2"/>
  <c r="C18" i="2"/>
  <c r="C20" i="2"/>
  <c r="C15" i="2"/>
  <c r="C17" i="2"/>
  <c r="C19" i="2"/>
  <c r="B12" i="28"/>
  <c r="B13" i="28"/>
  <c r="H13" i="28" s="1"/>
  <c r="B14" i="28"/>
  <c r="H14" i="28" s="1"/>
  <c r="B15" i="28"/>
  <c r="H15" i="28" s="1"/>
  <c r="B11" i="2"/>
  <c r="B12" i="2"/>
  <c r="B13" i="2"/>
  <c r="B14" i="2"/>
  <c r="B15" i="2"/>
  <c r="B16" i="2"/>
  <c r="B17" i="2"/>
  <c r="B18" i="2"/>
  <c r="B19" i="2"/>
  <c r="B20" i="2"/>
  <c r="F42" i="5"/>
  <c r="F45" i="5"/>
  <c r="F38" i="5"/>
  <c r="F23" i="5"/>
  <c r="F19" i="5"/>
  <c r="F18" i="5"/>
  <c r="F12" i="5"/>
  <c r="F13" i="5"/>
  <c r="F14" i="5"/>
  <c r="F16" i="5"/>
  <c r="F17" i="5"/>
  <c r="F20" i="5"/>
  <c r="F21" i="5"/>
  <c r="F22" i="5"/>
  <c r="F15" i="5"/>
  <c r="D108" i="9"/>
  <c r="G108" i="9"/>
  <c r="H108" i="9" s="1"/>
  <c r="D87" i="9"/>
  <c r="G87" i="9"/>
  <c r="H87" i="9"/>
  <c r="G66" i="9"/>
  <c r="H66" i="9" s="1"/>
  <c r="D66" i="9"/>
  <c r="D45" i="9"/>
  <c r="H45" i="9" s="1"/>
  <c r="G45" i="9"/>
  <c r="D24" i="9"/>
  <c r="G24" i="9"/>
  <c r="H24" i="9" s="1"/>
  <c r="D37" i="9"/>
  <c r="G37" i="9"/>
  <c r="H37" i="9"/>
  <c r="F47" i="9"/>
  <c r="E47" i="9"/>
  <c r="C47" i="9"/>
  <c r="B47" i="9"/>
  <c r="D46" i="9"/>
  <c r="H46" i="9" s="1"/>
  <c r="G46" i="9"/>
  <c r="G44" i="9"/>
  <c r="D44" i="9"/>
  <c r="H44" i="9" s="1"/>
  <c r="G43" i="9"/>
  <c r="D43" i="9"/>
  <c r="H43" i="9" s="1"/>
  <c r="G42" i="9"/>
  <c r="D42" i="9"/>
  <c r="G41" i="9"/>
  <c r="H41" i="9" s="1"/>
  <c r="D41" i="9"/>
  <c r="G40" i="9"/>
  <c r="D40" i="9"/>
  <c r="G39" i="9"/>
  <c r="D39" i="9"/>
  <c r="H39" i="9" s="1"/>
  <c r="G38" i="9"/>
  <c r="D38" i="9"/>
  <c r="H38" i="9" s="1"/>
  <c r="G36" i="9"/>
  <c r="D36" i="9"/>
  <c r="G34" i="9"/>
  <c r="D34" i="9"/>
  <c r="H34" i="9" s="1"/>
  <c r="G33" i="9"/>
  <c r="D33" i="9"/>
  <c r="G32" i="9"/>
  <c r="H32" i="9" s="1"/>
  <c r="D32" i="9"/>
  <c r="G31" i="9"/>
  <c r="D31" i="9"/>
  <c r="H31" i="9"/>
  <c r="F110" i="9"/>
  <c r="E110" i="9"/>
  <c r="C110" i="9"/>
  <c r="B110" i="9"/>
  <c r="G109" i="9"/>
  <c r="D109" i="9"/>
  <c r="G107" i="9"/>
  <c r="D107" i="9"/>
  <c r="H107" i="9" s="1"/>
  <c r="G106" i="9"/>
  <c r="D106" i="9"/>
  <c r="H106" i="9"/>
  <c r="G105" i="9"/>
  <c r="H105" i="9" s="1"/>
  <c r="D105" i="9"/>
  <c r="G104" i="9"/>
  <c r="D104" i="9"/>
  <c r="G103" i="9"/>
  <c r="D103" i="9"/>
  <c r="G102" i="9"/>
  <c r="H102" i="9" s="1"/>
  <c r="D102" i="9"/>
  <c r="G101" i="9"/>
  <c r="D101" i="9"/>
  <c r="G100" i="9"/>
  <c r="H100" i="9" s="1"/>
  <c r="D100" i="9"/>
  <c r="G99" i="9"/>
  <c r="D99" i="9"/>
  <c r="H99" i="9"/>
  <c r="G98" i="9"/>
  <c r="D98" i="9"/>
  <c r="G97" i="9"/>
  <c r="D97" i="9"/>
  <c r="H97" i="9" s="1"/>
  <c r="G96" i="9"/>
  <c r="D96" i="9"/>
  <c r="G95" i="9"/>
  <c r="D95" i="9"/>
  <c r="H95" i="9" s="1"/>
  <c r="G94" i="9"/>
  <c r="D94" i="9"/>
  <c r="F89" i="9"/>
  <c r="E89" i="9"/>
  <c r="C89" i="9"/>
  <c r="B89" i="9"/>
  <c r="G88" i="9"/>
  <c r="D88" i="9"/>
  <c r="H88" i="9" s="1"/>
  <c r="G86" i="9"/>
  <c r="D86" i="9"/>
  <c r="G85" i="9"/>
  <c r="D85" i="9"/>
  <c r="H85" i="9" s="1"/>
  <c r="G84" i="9"/>
  <c r="D84" i="9"/>
  <c r="H84" i="9" s="1"/>
  <c r="G83" i="9"/>
  <c r="D83" i="9"/>
  <c r="H83" i="9" s="1"/>
  <c r="G82" i="9"/>
  <c r="D82" i="9"/>
  <c r="H82" i="9" s="1"/>
  <c r="G81" i="9"/>
  <c r="D81" i="9"/>
  <c r="H81" i="9" s="1"/>
  <c r="G80" i="9"/>
  <c r="D80" i="9"/>
  <c r="G79" i="9"/>
  <c r="D79" i="9"/>
  <c r="H79" i="9" s="1"/>
  <c r="G78" i="9"/>
  <c r="D78" i="9"/>
  <c r="H78" i="9" s="1"/>
  <c r="G77" i="9"/>
  <c r="D77" i="9"/>
  <c r="H77" i="9" s="1"/>
  <c r="G76" i="9"/>
  <c r="D76" i="9"/>
  <c r="H76" i="9" s="1"/>
  <c r="G75" i="9"/>
  <c r="D75" i="9"/>
  <c r="H75" i="9" s="1"/>
  <c r="G74" i="9"/>
  <c r="D74" i="9"/>
  <c r="G73" i="9"/>
  <c r="H73" i="9" s="1"/>
  <c r="H89" i="9" s="1"/>
  <c r="D73" i="9"/>
  <c r="G56" i="9"/>
  <c r="D56" i="9"/>
  <c r="H56" i="9"/>
  <c r="F68" i="9"/>
  <c r="E68" i="9"/>
  <c r="C68" i="9"/>
  <c r="B68" i="9"/>
  <c r="G67" i="9"/>
  <c r="D67" i="9"/>
  <c r="G65" i="9"/>
  <c r="D65" i="9"/>
  <c r="H65" i="9" s="1"/>
  <c r="G64" i="9"/>
  <c r="D64" i="9"/>
  <c r="H64" i="9"/>
  <c r="G63" i="9"/>
  <c r="D63" i="9"/>
  <c r="G62" i="9"/>
  <c r="D62" i="9"/>
  <c r="G61" i="9"/>
  <c r="H61" i="9" s="1"/>
  <c r="D61" i="9"/>
  <c r="G60" i="9"/>
  <c r="D60" i="9"/>
  <c r="G59" i="9"/>
  <c r="D59" i="9"/>
  <c r="G58" i="9"/>
  <c r="D58" i="9"/>
  <c r="G57" i="9"/>
  <c r="H57" i="9" s="1"/>
  <c r="D57" i="9"/>
  <c r="G55" i="9"/>
  <c r="D55" i="9"/>
  <c r="G54" i="9"/>
  <c r="H54" i="9" s="1"/>
  <c r="D54" i="9"/>
  <c r="G53" i="9"/>
  <c r="D53" i="9"/>
  <c r="G52" i="9"/>
  <c r="G68" i="9" s="1"/>
  <c r="D52" i="9"/>
  <c r="F26" i="9"/>
  <c r="E26" i="9"/>
  <c r="C26" i="9"/>
  <c r="B26" i="9"/>
  <c r="H109" i="9"/>
  <c r="H33" i="9"/>
  <c r="H36" i="9"/>
  <c r="H40" i="9"/>
  <c r="H42" i="9"/>
  <c r="H103" i="9"/>
  <c r="H53" i="9"/>
  <c r="H58" i="9"/>
  <c r="H62" i="9"/>
  <c r="H67" i="9"/>
  <c r="H96" i="9"/>
  <c r="H104" i="9"/>
  <c r="H59" i="9"/>
  <c r="H86" i="9"/>
  <c r="H94" i="9"/>
  <c r="H101" i="9"/>
  <c r="H55" i="9"/>
  <c r="H63" i="9"/>
  <c r="H80" i="9"/>
  <c r="H98" i="9"/>
  <c r="H60" i="9"/>
  <c r="H74" i="9"/>
  <c r="D47" i="9"/>
  <c r="G10" i="9"/>
  <c r="D10" i="9"/>
  <c r="H10" i="9" s="1"/>
  <c r="G25" i="9"/>
  <c r="D25" i="9"/>
  <c r="G23" i="9"/>
  <c r="D23" i="9"/>
  <c r="G22" i="9"/>
  <c r="D22" i="9"/>
  <c r="G21" i="9"/>
  <c r="H21" i="9" s="1"/>
  <c r="D21" i="9"/>
  <c r="G20" i="9"/>
  <c r="D20" i="9"/>
  <c r="G19" i="9"/>
  <c r="D19" i="9"/>
  <c r="G18" i="9"/>
  <c r="D18" i="9"/>
  <c r="H18" i="9" s="1"/>
  <c r="G17" i="9"/>
  <c r="D17" i="9"/>
  <c r="H17" i="9"/>
  <c r="G15" i="9"/>
  <c r="H15" i="9" s="1"/>
  <c r="D15" i="9"/>
  <c r="G13" i="9"/>
  <c r="D13" i="9"/>
  <c r="G12" i="9"/>
  <c r="G26" i="9" s="1"/>
  <c r="D12" i="9"/>
  <c r="G11" i="9"/>
  <c r="D11" i="9"/>
  <c r="H11" i="9"/>
  <c r="H20" i="9"/>
  <c r="H25" i="9"/>
  <c r="H13" i="9"/>
  <c r="H19" i="9"/>
  <c r="H23" i="9"/>
  <c r="H22" i="9"/>
  <c r="A1" i="9"/>
  <c r="A2" i="9"/>
  <c r="A2" i="2"/>
  <c r="H47" i="9" l="1"/>
  <c r="H110" i="9"/>
  <c r="H52" i="9"/>
  <c r="H68" i="9" s="1"/>
  <c r="G110" i="9"/>
  <c r="G47" i="9"/>
  <c r="D26" i="9"/>
  <c r="D89" i="9"/>
  <c r="D110" i="9"/>
  <c r="D68" i="9"/>
  <c r="D21" i="21"/>
  <c r="H12" i="9"/>
  <c r="H26" i="9" s="1"/>
  <c r="G89" i="9"/>
  <c r="G36" i="5"/>
  <c r="G12" i="5"/>
  <c r="G38" i="5"/>
  <c r="B51" i="28"/>
  <c r="H51" i="28" s="1"/>
  <c r="E22" i="2"/>
  <c r="C29" i="2"/>
  <c r="B38" i="28"/>
  <c r="H38" i="28" s="1"/>
  <c r="D22" i="2"/>
  <c r="B25" i="28"/>
  <c r="H25" i="28" s="1"/>
  <c r="C22" i="2"/>
  <c r="G16" i="5"/>
  <c r="G20" i="5"/>
  <c r="G42" i="5"/>
  <c r="D17" i="5"/>
  <c r="G11" i="5"/>
  <c r="G15" i="5"/>
  <c r="G19" i="5"/>
  <c r="G23" i="5"/>
  <c r="D45" i="5"/>
  <c r="E29" i="2"/>
  <c r="B29" i="28"/>
  <c r="H29" i="28" s="1"/>
  <c r="B17" i="28"/>
  <c r="H17" i="28" s="1"/>
  <c r="B56" i="28"/>
  <c r="H56" i="28" s="1"/>
  <c r="D29" i="2"/>
  <c r="D21" i="5"/>
  <c r="B30" i="28"/>
  <c r="H30" i="28" s="1"/>
  <c r="B42" i="28"/>
  <c r="H42" i="28" s="1"/>
  <c r="B16" i="28"/>
  <c r="H16" i="28" s="1"/>
  <c r="B43" i="28"/>
  <c r="H43" i="28" s="1"/>
  <c r="B55" i="28"/>
  <c r="H55" i="28" s="1"/>
  <c r="B29" i="2"/>
  <c r="B22" i="2"/>
  <c r="D36" i="5"/>
  <c r="D13" i="5"/>
  <c r="G17" i="5"/>
  <c r="D11" i="5"/>
  <c r="D15" i="5"/>
  <c r="D19" i="5"/>
  <c r="G14" i="5"/>
  <c r="G18" i="5"/>
  <c r="G22" i="5"/>
  <c r="D44" i="5"/>
  <c r="D23" i="5"/>
  <c r="E25" i="5"/>
  <c r="E31" i="5" s="1"/>
  <c r="E48" i="5" s="1"/>
  <c r="D16" i="5"/>
  <c r="D20" i="5"/>
  <c r="H25" i="5"/>
  <c r="H31" i="5" s="1"/>
  <c r="H48" i="5" s="1"/>
  <c r="G34" i="5"/>
  <c r="G41" i="5"/>
  <c r="D43" i="5"/>
  <c r="D38" i="5"/>
  <c r="D34" i="5"/>
  <c r="D41" i="5"/>
  <c r="D47" i="5"/>
  <c r="I25" i="5"/>
  <c r="I31" i="5" s="1"/>
  <c r="I48" i="5" s="1"/>
  <c r="F25" i="5"/>
  <c r="F31" i="5" s="1"/>
  <c r="F48" i="5" s="1"/>
  <c r="D14" i="5"/>
  <c r="D18" i="5"/>
  <c r="D22" i="5"/>
  <c r="G13" i="5"/>
  <c r="G21" i="5"/>
  <c r="D42" i="5"/>
  <c r="G32" i="5"/>
  <c r="G47" i="5"/>
  <c r="G43" i="5"/>
  <c r="D12" i="5"/>
  <c r="I57" i="5" l="1"/>
  <c r="H57" i="5"/>
  <c r="B18" i="28"/>
  <c r="B31" i="28"/>
  <c r="G25" i="5"/>
  <c r="G31" i="5" s="1"/>
  <c r="G48" i="5" s="1"/>
  <c r="B44" i="28"/>
  <c r="H44" i="28"/>
  <c r="H18" i="28"/>
  <c r="H57" i="28"/>
  <c r="H31" i="28"/>
  <c r="B57" i="28"/>
  <c r="D25" i="5"/>
  <c r="D31" i="5" s="1"/>
  <c r="D48" i="5" s="1"/>
</calcChain>
</file>

<file path=xl/sharedStrings.xml><?xml version="1.0" encoding="utf-8"?>
<sst xmlns="http://schemas.openxmlformats.org/spreadsheetml/2006/main" count="534" uniqueCount="286">
  <si>
    <t xml:space="preserve">Items </t>
  </si>
  <si>
    <t>Notes:</t>
  </si>
  <si>
    <t>Total Additional Funding Need</t>
  </si>
  <si>
    <t>Other NGF</t>
  </si>
  <si>
    <t>Reallocation</t>
  </si>
  <si>
    <t>Institution UNITID:</t>
  </si>
  <si>
    <t>Individual responsible for plan</t>
  </si>
  <si>
    <t>Name:</t>
  </si>
  <si>
    <t>Email address:</t>
  </si>
  <si>
    <t>Telephone number:</t>
  </si>
  <si>
    <t>Institution:</t>
  </si>
  <si>
    <t xml:space="preserve">(2) If planned, enter the cost of any institution-wide increase. </t>
  </si>
  <si>
    <t>E&amp;G Programs</t>
  </si>
  <si>
    <t>Educational and General Programs</t>
  </si>
  <si>
    <t>Program</t>
  </si>
  <si>
    <t>Academic Common Market</t>
  </si>
  <si>
    <t>Total</t>
  </si>
  <si>
    <t>Rank</t>
  </si>
  <si>
    <t>Yes/No</t>
  </si>
  <si>
    <t>Yes</t>
  </si>
  <si>
    <t>No</t>
  </si>
  <si>
    <t>Allocation of Tuition Revenue Used for Student Financial Aid</t>
  </si>
  <si>
    <t>T&amp;F Used for Financial Aid</t>
  </si>
  <si>
    <t>Distribution of Financial Aid</t>
  </si>
  <si>
    <t>2013-14 (Planned)</t>
  </si>
  <si>
    <t>Priority Ranking</t>
  </si>
  <si>
    <t>Strategies (Short Title)</t>
  </si>
  <si>
    <t>2012-13 (Estimated)</t>
  </si>
  <si>
    <t>2014-15 (Planned)</t>
  </si>
  <si>
    <t>In-State</t>
  </si>
  <si>
    <t>Out-of-State</t>
  </si>
  <si>
    <t>2011-12 (Actual from S1/S2)</t>
  </si>
  <si>
    <t>Foreign exchange student waivers</t>
  </si>
  <si>
    <t xml:space="preserve">Virginia's military dependent waivers </t>
  </si>
  <si>
    <t xml:space="preserve">Virginia's military member waivers </t>
  </si>
  <si>
    <t xml:space="preserve">Federal military member and dependent waivers </t>
  </si>
  <si>
    <t>Virginia provision for other state's National Guard duty</t>
  </si>
  <si>
    <t>Special arrangement contracts</t>
  </si>
  <si>
    <t>Geographic waivers</t>
  </si>
  <si>
    <t>Other waivers associated with in-/out-of-state differential</t>
  </si>
  <si>
    <t>Senior Citizen's Tuition and Fee Waivers</t>
  </si>
  <si>
    <t>Certain Public Safety Personnel Child/Spouse Waivers</t>
  </si>
  <si>
    <t>Virginia Military Survivors &amp; Dependents Education Program</t>
  </si>
  <si>
    <t>Other waivers of tuition/fees student would normally be charged</t>
  </si>
  <si>
    <t>Undergraduate</t>
  </si>
  <si>
    <t>Graduate</t>
  </si>
  <si>
    <t>2015-16 (Planned)</t>
  </si>
  <si>
    <t>Authorization</t>
  </si>
  <si>
    <t>Code of Virginia § 23-7.4:2 C 2</t>
  </si>
  <si>
    <t xml:space="preserve">Code of Virginia § 23-7.4 E </t>
  </si>
  <si>
    <t>Code of Virginia § 23-7.4:2 G</t>
  </si>
  <si>
    <t>Federal Higher Education Opportunity Act (Sec. 114)</t>
  </si>
  <si>
    <t>Code of Virginia § 23-7.4:2 B</t>
  </si>
  <si>
    <t>Code of Virginia § 23-7.4:2 F</t>
  </si>
  <si>
    <t>Code of Virginia § 23-7.4:2 C 1</t>
  </si>
  <si>
    <t xml:space="preserve">Geographic waivers </t>
  </si>
  <si>
    <t>Virginia Community College System</t>
  </si>
  <si>
    <t>Code of Virginia § 23-7.4:2 D</t>
  </si>
  <si>
    <t xml:space="preserve">University of Virginia's College at Wise </t>
  </si>
  <si>
    <t>Code of Virginia § 23-7.4:2 E</t>
  </si>
  <si>
    <t>Old Dominion University's TELETECHNET sites/higher education centers; Radford’s Virginia Educators program</t>
  </si>
  <si>
    <t>Appropriation Act (ODU)</t>
  </si>
  <si>
    <t>VCCS dual enrollment agreement</t>
  </si>
  <si>
    <t>Code of Virginia § 23-7.4:2 C 3</t>
  </si>
  <si>
    <t>Nonresident employed full time in Virginia provision</t>
  </si>
  <si>
    <t xml:space="preserve">Code of Virginia § 23-7.4:2 A </t>
  </si>
  <si>
    <t>One-year grace period for dependent whose parent or spouse abandons Virginia domicile</t>
  </si>
  <si>
    <t xml:space="preserve">Code of Virginia § 23-7.4 B </t>
  </si>
  <si>
    <t>Graduate student employed at a contract rate of $4K+</t>
  </si>
  <si>
    <t>Appropriation Act § 4-2.01 b 6</t>
  </si>
  <si>
    <t>Code of Virginia § 23-38.54 et seq.</t>
  </si>
  <si>
    <t>Code of Virginia § 23-7.4:1 B</t>
  </si>
  <si>
    <t>Code of Virginia § 23-7.4:1 A</t>
  </si>
  <si>
    <t>Appropriation Act § 4-2.01 b 9</t>
  </si>
  <si>
    <t>The values entered for 2011-12 must match those submitted on the SCHEV S1/S2.</t>
  </si>
  <si>
    <t>Foregone Tuition Revenue As A Result of Tuition Waivers (See references at bottom of tables for waiver programs)</t>
  </si>
  <si>
    <t>Unfunded Scholarships</t>
  </si>
  <si>
    <t xml:space="preserve">TUITION=H </t>
  </si>
  <si>
    <t>TUITION=B</t>
  </si>
  <si>
    <t>TUITION=M</t>
  </si>
  <si>
    <t>TUITION=R</t>
  </si>
  <si>
    <t>TUITION=T</t>
  </si>
  <si>
    <t>TUITION=I</t>
  </si>
  <si>
    <t>TUITION=C</t>
  </si>
  <si>
    <t>TUITION=D</t>
  </si>
  <si>
    <t>TUITION=E</t>
  </si>
  <si>
    <t>TUITION=P</t>
  </si>
  <si>
    <t>TUITION=F</t>
  </si>
  <si>
    <t>TUITION=G</t>
  </si>
  <si>
    <t>TUITION=L</t>
  </si>
  <si>
    <t>TUITION=Q</t>
  </si>
  <si>
    <t>Code of Virginia § 23-31</t>
  </si>
  <si>
    <t>FA File Field</t>
  </si>
  <si>
    <t>TUIWAIV, IN-1</t>
  </si>
  <si>
    <t>MSDTFW, IN-7</t>
  </si>
  <si>
    <t>Virginia's military veteran waivers</t>
  </si>
  <si>
    <t>TUITION=U</t>
  </si>
  <si>
    <t>Code of Virginia § 23-7.4:2 H</t>
  </si>
  <si>
    <t>Undergraduate, In-State</t>
  </si>
  <si>
    <t>Undergraduate, Out-of-State</t>
  </si>
  <si>
    <t>Graduate, In-State</t>
  </si>
  <si>
    <t>Graduate, Out-of-State</t>
  </si>
  <si>
    <t>Law, In-State</t>
  </si>
  <si>
    <t>Law, Out-of-State</t>
  </si>
  <si>
    <t>Medicine, In-State</t>
  </si>
  <si>
    <t>Medicine, Out-of-State</t>
  </si>
  <si>
    <t>Dentistry, In-State</t>
  </si>
  <si>
    <t>Dentistry, Out-of-State</t>
  </si>
  <si>
    <t>PharmD, In-State</t>
  </si>
  <si>
    <t>PharmD, Out-of-State</t>
  </si>
  <si>
    <t>Veterinary Medicine, In-State</t>
  </si>
  <si>
    <t>Veterinary Medicine, Out-of-State</t>
  </si>
  <si>
    <t>First Professional, In-State</t>
  </si>
  <si>
    <t>First Professional, Out-of-State</t>
  </si>
  <si>
    <r>
      <t xml:space="preserve">Note:  If you do not have actual amounts for </t>
    </r>
    <r>
      <rPr>
        <b/>
        <i/>
        <sz val="12"/>
        <color theme="1"/>
        <rFont val="Arial"/>
        <family val="2"/>
      </rPr>
      <t>Tuition Revenue for Financial Aid</t>
    </r>
    <r>
      <rPr>
        <b/>
        <sz val="12"/>
        <color theme="1"/>
        <rFont val="Arial"/>
        <family val="2"/>
      </rPr>
      <t xml:space="preserve"> by student category, please provide an estimate.  If values are not distributed for </t>
    </r>
    <r>
      <rPr>
        <b/>
        <i/>
        <sz val="12"/>
        <color theme="1"/>
        <rFont val="Arial"/>
        <family val="2"/>
      </rPr>
      <t>Tuition Revenue for Financial Aid</t>
    </r>
    <r>
      <rPr>
        <b/>
        <sz val="12"/>
        <color theme="1"/>
        <rFont val="Arial"/>
        <family val="2"/>
      </rPr>
      <t xml:space="preserve">, a distribution may be calculated for your institution.  </t>
    </r>
  </si>
  <si>
    <t>% Revenue for Financial Aid</t>
  </si>
  <si>
    <t>Employee Waivers</t>
  </si>
  <si>
    <t xml:space="preserve"> </t>
  </si>
  <si>
    <t>Amount From Tuition Revenue</t>
  </si>
  <si>
    <t>Total Amount</t>
  </si>
  <si>
    <r>
      <t>Total Incremental Cost from Academic Plan</t>
    </r>
    <r>
      <rPr>
        <b/>
        <vertAlign val="superscript"/>
        <sz val="12"/>
        <rFont val="Arial"/>
        <family val="2"/>
      </rPr>
      <t>1</t>
    </r>
  </si>
  <si>
    <t>(1) Please ensure that these items are not double counted if they are already included in the incremental cost of the academic plan.</t>
  </si>
  <si>
    <t>VP Goal</t>
  </si>
  <si>
    <t>* Please note that the totals reported here will be compared with those reported by the financial aid office on the institution's annual S1/S2 report.  Since the six-year plan is estimated and the S1/S2 is “actual,” the numbers do not have to match perfectly but these totals should reconcile to within a reasonable tolerance level.  Please be sure that all institutional offices reporting tuition/fee revenue used for aid have the same understanding of what is to be reported for this category of aid.</t>
  </si>
  <si>
    <r>
      <t>Increase University Staff Salaries</t>
    </r>
    <r>
      <rPr>
        <vertAlign val="superscript"/>
        <sz val="12"/>
        <rFont val="Arial"/>
        <family val="2"/>
      </rPr>
      <t xml:space="preserve"> </t>
    </r>
    <r>
      <rPr>
        <sz val="12"/>
        <rFont val="Arial"/>
        <family val="2"/>
      </rPr>
      <t>($)</t>
    </r>
  </si>
  <si>
    <t>Increase T&amp;R Faculty Salaries ($)</t>
  </si>
  <si>
    <t>Increase Admin. Faculty Salaries ($)</t>
  </si>
  <si>
    <r>
      <t>Admin. Faculty Salary Increase Rate (%)</t>
    </r>
    <r>
      <rPr>
        <vertAlign val="superscript"/>
        <sz val="12"/>
        <rFont val="Arial"/>
        <family val="2"/>
      </rPr>
      <t>2</t>
    </r>
  </si>
  <si>
    <t>Increase Classified Staff Salaries ($)</t>
  </si>
  <si>
    <r>
      <t>Classified Salary Increase Rate (%)</t>
    </r>
    <r>
      <rPr>
        <vertAlign val="superscript"/>
        <sz val="12"/>
        <rFont val="Arial"/>
        <family val="2"/>
      </rPr>
      <t>2</t>
    </r>
  </si>
  <si>
    <r>
      <t>University Staff Salary Increase Rate (%)</t>
    </r>
    <r>
      <rPr>
        <vertAlign val="superscript"/>
        <sz val="12"/>
        <rFont val="Arial"/>
        <family val="2"/>
      </rPr>
      <t>2</t>
    </r>
  </si>
  <si>
    <r>
      <t>T&amp;R Faculty Salary Increase Rate(%)</t>
    </r>
    <r>
      <rPr>
        <vertAlign val="superscript"/>
        <sz val="12"/>
        <rFont val="Arial"/>
        <family val="2"/>
      </rPr>
      <t>2</t>
    </r>
  </si>
  <si>
    <r>
      <t>Increase Number of Full-Time T&amp;R Faculty($)</t>
    </r>
    <r>
      <rPr>
        <vertAlign val="superscript"/>
        <sz val="12"/>
        <rFont val="Arial"/>
        <family val="2"/>
      </rPr>
      <t>3</t>
    </r>
  </si>
  <si>
    <t>O&amp;M for New Facilities</t>
  </si>
  <si>
    <t>GF Support</t>
  </si>
  <si>
    <t>Initiatives Requiring General Fund Support</t>
  </si>
  <si>
    <t>Notes</t>
  </si>
  <si>
    <t>Six-Year Plans - Part I (2021): 2022-23 through 2027-28</t>
  </si>
  <si>
    <t>Due: July 1, 2021</t>
  </si>
  <si>
    <t>2022-2023</t>
  </si>
  <si>
    <t>2023-2024</t>
  </si>
  <si>
    <t>Biennium 2022-2024 (7/1/22-6/30/24)</t>
  </si>
  <si>
    <t>2020-2021 (Actual)</t>
  </si>
  <si>
    <t>2022-2023 (Planned)</t>
  </si>
  <si>
    <t>2023-2024 (Planned)</t>
  </si>
  <si>
    <t>Non-E&amp;G Fee Revenue</t>
  </si>
  <si>
    <t xml:space="preserve">  In-State undergraduates</t>
  </si>
  <si>
    <t xml:space="preserve">  All Other students</t>
  </si>
  <si>
    <t xml:space="preserve">  Total non-E&amp;G fee revenue</t>
  </si>
  <si>
    <t>Total Auxiliary Revenue</t>
  </si>
  <si>
    <t>2021-2022 (Estimated)</t>
  </si>
  <si>
    <t>2021-22 (Estimated)</t>
  </si>
  <si>
    <t>2022-23 (Planned)</t>
  </si>
  <si>
    <t>2023-24 (Planned)</t>
  </si>
  <si>
    <t>Addt'l In-State Student Financial Aid from Tuition Rev</t>
  </si>
  <si>
    <t>Addt'l Out-of-State Student Financial Aid from Tuition Rev</t>
  </si>
  <si>
    <t>Anticipated Nongeneral Fund Carryover</t>
  </si>
  <si>
    <r>
      <t xml:space="preserve">Nongeneral Fund for Current Operations </t>
    </r>
    <r>
      <rPr>
        <sz val="8"/>
        <rFont val="Arial"/>
        <family val="2"/>
      </rPr>
      <t>(Safety &amp; Security; Fringe Benefits)</t>
    </r>
  </si>
  <si>
    <t>Library Enhancement</t>
  </si>
  <si>
    <t>Utility Cost Increase</t>
  </si>
  <si>
    <t>Part 5: Financial Aid Plan</t>
  </si>
  <si>
    <t>Tuition Revenue for Financial Aid     (Program 108)</t>
  </si>
  <si>
    <t>ACADEMIC AND SUPPORT SERVICE STRATEGIES FOR SIX-YEAR PERIOD (2022-2028)</t>
  </si>
  <si>
    <t>Description of Strategy</t>
  </si>
  <si>
    <t>Two Additional Biennia</t>
  </si>
  <si>
    <t>Concise Information for Each Strategy</t>
  </si>
  <si>
    <t>Information for 2024- 2028</t>
  </si>
  <si>
    <t>Total 2022-2024 Costs (Included in Financial Plan 'Total Additional Funding Need')</t>
  </si>
  <si>
    <t>Assuming No Additional General Fund</t>
  </si>
  <si>
    <t>Strategies (Match Academic-Financial Worksheet Short Title)</t>
  </si>
  <si>
    <r>
      <rPr>
        <b/>
        <i/>
        <sz val="11"/>
        <color theme="1"/>
        <rFont val="Arial"/>
        <family val="2"/>
      </rPr>
      <t>Instructions:</t>
    </r>
    <r>
      <rPr>
        <i/>
        <sz val="11"/>
        <color theme="1"/>
        <rFont val="Arial"/>
        <family val="2"/>
      </rPr>
      <t xml:space="preserve"> Provide a breakdown of the projected source and distribution of tuition and fee revenue redirected to financial aid. To ensure compliance with the state prohibition that in-state students not subsidize out-of-state students and to provide the review group with a scope of the strategy, projections must be made for each of the indicated categories. Please be aware that this data will be compared with similar data provided by other institutional offices in order to ensure overall consistency. (Please do not alter shaded cells that contain formulas.)</t>
    </r>
  </si>
  <si>
    <t xml:space="preserve">PLEASE READ INSTRUCTIONS CAREFULLY </t>
  </si>
  <si>
    <t>Six-year Plan Requirement</t>
  </si>
  <si>
    <t xml:space="preserve">The Higher Education Opportunity Act of 2011 (TJ21) requires Virginia’s public institutions of higher education to prepare and submit six-year plans.  (See below for complete  code reference.)  During the 2015 General Assembly session, joint resolutions approved by the House (HJR 555) and Senate (SJ 228) also require that the mission, vision, goals, and strategies expressed in the Virginia Plan, the statewide strategic plan, guide the development of the strategic plan and six-year plan at each public institution of higher education, as well as the agency plan for SCHEV, and that SCHEV report annually on the Commonwealth's progress toward achieving these goals and targets to the Governor, General Assembly, institutions of higher education and the public.  </t>
  </si>
  <si>
    <t>Special Notes:</t>
  </si>
  <si>
    <r>
      <rPr>
        <b/>
        <sz val="11"/>
        <color rgb="FF000000"/>
        <rFont val="Arial"/>
        <family val="2"/>
      </rPr>
      <t xml:space="preserve">Enrollment/Degree Projections: </t>
    </r>
    <r>
      <rPr>
        <sz val="11"/>
        <color rgb="FF000000"/>
        <rFont val="Arial"/>
        <family val="2"/>
      </rPr>
      <t xml:space="preserve"> Detailed six-year enrollment/degree projections are being collected through a separate process.  These projections will be incorporated in the Six-Year Plan as part of the July and August institutional meetings with the Op Six.     </t>
    </r>
  </si>
  <si>
    <r>
      <rPr>
        <b/>
        <sz val="11"/>
        <color rgb="FF000000"/>
        <rFont val="Arial"/>
        <family val="2"/>
      </rPr>
      <t xml:space="preserve">BOV Approval:  </t>
    </r>
    <r>
      <rPr>
        <sz val="11"/>
        <color rgb="FF000000"/>
        <rFont val="Arial"/>
        <family val="2"/>
      </rPr>
      <t>Final board approval of the  Six-Year Plan should be done at the earliest possible fall meeting.  HB 897 (2018) specified that initial plans do not get posted on the General Assembly's website and that final plans should be submitted to DLAS no later than December 1.  However, we are requesting that  institutions submit final plans with their responses to Op Six Comments on October 1 (or as soon after fall board meetings as possible) as has been done in the past.  We post the responses and final plans for review by the Op Six for a period of time prior to posting to SCHEV's website.</t>
    </r>
  </si>
  <si>
    <t>Contacts for Questions:</t>
  </si>
  <si>
    <t>Academic - Beverly Rebar (beverlyrebar@schev.edu)</t>
  </si>
  <si>
    <t>Finance - Yan Zheng (yanzheng@schev.edu)</t>
  </si>
  <si>
    <t>Financial Aid - Lee Andes (leeandes@schev.edu)</t>
  </si>
  <si>
    <t>Enrollment/Degree Projections - Tod Massa (todmassa@schev.edu)</t>
  </si>
  <si>
    <t xml:space="preserve">§ 23.1 - 306. Institutional Six-Year Plans. </t>
  </si>
  <si>
    <t>A. The governing board of each public institution of higher education shall (i) develop and adopt biennially and amend or affirm annually a six-year plan for the institution;
(ii) submit such plan to the Council, the General Assembly, the Governor, and the Chairmen of the House Committee on Appropriations, the House Committee on Education, the Senate Committee on Education and Health, and the Senate Committee on Finance no later than July 1 of each odd-numbered year; and (iii) submit amendments to or an affirmation of that plan no later than July 1 of each even-numbered year or at any other time permitted by the Governor or General Assembly to the
Council, the General Assembly, the Governor, and the Chairmen of the House Committee on Appropriations, the House Committee on Education, the Senate Committee on Education and Health, and the Senate Committee on Finance. Each such plan and amendment to or affirmation of such plan shall include a report of the institution's active contributions to efforts to stimulate the economic development of the Commonwealth, the area in which the institution is located, and, for those institutions subject to a management agreement set forth in Article 4 (§ 23.1-1004 et seq.) of Chapter 10, the areas that lag behind the Commonwealth in terms of income, employment, and other factors.</t>
  </si>
  <si>
    <t>B. The Secretary of Finance, Secretary of Education, Director of the Department of Planning and Budget, Executive Director of the Council, Staff Director of the House Committee on Appropriations, and Staff Director of the Senate Committee on Finance, or their designees, shall review each institution’s plan or amendments and provide comments to the institution on that plan by September 1 of the relevant year. Each institution shall respond to any such comments by October 1 of that year.</t>
  </si>
  <si>
    <t>C. Each plan shall be structured in accordance with, and be consistent with, the objective and purposes of this chapter set forth in § 23.1-301 and the criteria developed pursuant to § 23.1-309 and shall be in a form and manner prescribed by the Council, in consultation with the Secretary of Finance, the Secretary of Education, the Director of the Department of Planning and Budget, the Director of the Council, the Staff Director of the House Committee on Appropriations, and the Staff Director of the Senate Committee on Finance, or their designees.</t>
  </si>
  <si>
    <t>D. Each six-year plan shall (i) address the institution's academic, financial, and enrollment plans, including the number of Virginia and non-Virginia students, for the six-year period; (ii) indicate the planned use of any projected increase in general fund, tuition, or other nongeneral fund revenues; (iii) be based upon any assumptions provided by the Council, following consultation with the Department of Planning and Budget and the staffs of the House Committee on Appropriations and the Senate Committee on Finance, for funding relating to state general fund support pursuant to §§ 23.1-303, 23.1-304, and 23.1-305 and subdivision 9; (iv) be aligned with the institution's six-year enrollment projections; and (v) include:</t>
  </si>
  <si>
    <t>1. Financial planning reflecting the institution's anticipated level of general fund, tuition, and other nongeneral fund support for each year of the next biennium;</t>
  </si>
  <si>
    <t>2. The institution's anticipated annual tuition and educational and general fee charges required by (i) degree level and (ii) domiciliary status, as provided in § 23.1-307;</t>
  </si>
  <si>
    <t>3. Plans for providing financial aid to help mitigate the impact of tuition and fee increases on low-income and middle-income students and their families as described in subdivision 9, including the projected mix of grants and loans;</t>
  </si>
  <si>
    <t>4. Degree conferral targets for undergraduate Virginia students;</t>
  </si>
  <si>
    <t>5. Plans for optimal year-round use of the institution's facilities and instructional resources;</t>
  </si>
  <si>
    <t>6. Plans for the development of an instructional resource-sharing program with other public institutions of higher education and private institutions of higher education;</t>
  </si>
  <si>
    <t>7. Plans with regard to any other incentives set forth in § 23.1-305 or any other matters the institution deems appropriate;</t>
  </si>
  <si>
    <t>8. The identification of (i) new programs or initiatives including quality improvements and (ii) institution-specific funding based on particular state policies or institution-specific programs, or both, as provided in subsection C of § 23.1-307;and</t>
  </si>
  <si>
    <t>9. An institutional student financial aid commitment that, in conjunction with general funds appropriated for that purpose, provides assistance to students from both low-income and middle-income families and takes into account the information and recommendations resulting from the review of federal and state financial aid programs and institutional practices conducted pursuant to subdivisions B 2 and C 1 of § 23.1-309.</t>
  </si>
  <si>
    <t xml:space="preserve">E. In developing such plans, each public institution of higher education shall consider potential future impacts of tuition increases on the Virginia College Savings Plan and ABLE Savings Trust Accounts (§ 23.1-700 et seq.) and shall discuss such potential impacts with the Virginia College Savings Plan. The chief executive officer of the Virginia College Savings Plan shall provide to each institution the Plan's assumptions underlying the contract pricing of the program. </t>
  </si>
  <si>
    <t>F. 1. In conjunction with the plans included in the six-year plan as set forth in subsection D, each public institution of higher education, Richard Bland College, and the Virginia Community College System may submit one innovative proposal with clearly defined performance measures, including any request for necessary authority or support from the Commonwealth, for a performance pilot. If the General Assembly approves the proposed performance pilot, it shall include approval language in the general appropriation act. A performance pilot shall advance the objectives of this chapter by addressing innovative requests related to college access, affordability, cost predictability, enrollment management subject to specified commitments regarding undergraduate in-state student enrollment, alternative tuition and fee structures and affordable pathways to degree attainment, internships and work study, employment pathways for undergraduate Virginia students, strategic talent development, state or regional economic development, pathways to increase timely degree completion, or other priorities set out in the general appropriation act.</t>
  </si>
  <si>
    <t>2. A performance pilot may include or constitute an institutional partnership performance agreement, which shall be set forth in a memorandum of understanding that includes mutually dependent commitments by the institution, the Commonwealth, and identified partners, if any, related to one or more of the priorities set forth in subdivision 1 or set forth in a general appropriation act. No such institutional partnership performance agreement shall create a legally enforceable obligation of the Commonwealth.</t>
  </si>
  <si>
    <t>3. No more than six performance pilots shall be approved in a single session of the General Assembly.</t>
  </si>
  <si>
    <t>4. Development and approval of any performance pilot proposal shall proceed in tandem with consideration of the institution's six-year plan, as follows:</t>
  </si>
  <si>
    <t>a. An institution that intends to propose a performance pilot shall communicate that intention as early as practicable, but not later than April 1 of the year in which the performance pilot will be proposed, to the reviewers listed in subsection B, the co-chairmen of the Joint Subcommittee on the Future Competitiveness of Virginia Higher Education, and the Governor. In developing a proposed performance pilot, the institution shall consider the Commonwealth's educational and economic policies and priorities, including those reflected in the Virginia Plan for Higher Education issued by the Council, the economic development policy developed pursuant to § 2.2-205, the strategic plan developed pursuant to § 2.2-2237.1, relevant regional economic growth and diversification plans prepared by regional councils pursuant to the Virginia Growth and Opportunity Act (§ 2.2-2484 et seq.), and any additional guidance provided by the Joint Subcommittee on the Future Competiveness of Virginia Higher Education and the Governor.</t>
  </si>
  <si>
    <t>b. An institution that submits a performance pilot shall include the one innovative proposal with clearly defined performance measures, and any corresponding authority and support requested from the Commonwealth, with its submission of the preliminary version of its six-year plan pursuant to clause (ii) of subsection A or with its preliminary amendment or affirmation submission pursuant to clause (iii) of subsection A.</t>
  </si>
  <si>
    <t>c. The reviewers listed in subsection B, or their designees, shall review and comment on any proposed performance pilot in accordance with the six-year plan review and comment process established in subsection B and may expedite such review and comment process to facilitate the executive and legislative budget process or for other reasons. No later than October 15 of the relevant year, the reviewers shall communicate to the Governor and the Chairmen of the House Committee on Appropriations and the Senate Committee on Finance their recommendations regarding each performance pilot proposal. Such recommendations shall include the reviewers' comments regarding how the proposed performance pilots, individually and collectively, support the strategic educational and economic policies of the Commonwealth.</t>
  </si>
  <si>
    <t>d. Each performance pilot proposal shall include evidence of its approval by the institution's governing board and, if accepted, shall be referenced in the general appropriation act.</t>
  </si>
  <si>
    <t>Due Date: July 1, 2021</t>
  </si>
  <si>
    <t xml:space="preserve">INSTRUCTIONS FOR SUBMITTING 2021 INSTITUTIONAL SIX-YEAR PLAN </t>
  </si>
  <si>
    <t>2021 Six-year Plan Format</t>
  </si>
  <si>
    <t>GOAL 1 EQUITABLE: CLOSE ACCESS AND COMPLETION GAPS.</t>
  </si>
  <si>
    <t>GOAL 2 AFFORDABLE: LOWER COSTS TO STUDENTS.</t>
  </si>
  <si>
    <t>GOAL 3 TRANSFORMATIVE: EXPAND PROSPERITY.</t>
  </si>
  <si>
    <t>2021-22</t>
  </si>
  <si>
    <t>In-State Undergraduate Tuition and Mandatory E&amp;G Fees</t>
  </si>
  <si>
    <t>2022-23</t>
  </si>
  <si>
    <t>2023-24</t>
  </si>
  <si>
    <t>% Increase</t>
  </si>
  <si>
    <t>In-State Undergraduate Mandatory Non-E&amp;G Fees</t>
  </si>
  <si>
    <r>
      <t>Instructions:</t>
    </r>
    <r>
      <rPr>
        <i/>
        <sz val="12"/>
        <color theme="1"/>
        <rFont val="Arial"/>
        <family val="2"/>
      </rPr>
      <t xml:space="preserve"> Provide annual planned increases in in-state undergraduate tuition and mandatory E&amp;G fees and mandatory non-E&amp;G fees in 2022-24 biennium. The tuition and fee charges for in-state undergraduate students should reflect the institution's estimate of reasonable and necessary charges to students based on the mission, market capacity and other factors with the assumption of no new state general fund support.</t>
    </r>
  </si>
  <si>
    <t>Charge (BOV approved)</t>
  </si>
  <si>
    <t>Planned Charge</t>
  </si>
  <si>
    <t xml:space="preserve">Part 2: Tuition and Other Nongeneral Fund (NGF) Revenue </t>
  </si>
  <si>
    <t>Total Tuition Revenue</t>
  </si>
  <si>
    <t xml:space="preserve">Total E&amp;G Revenue </t>
  </si>
  <si>
    <t>Part 3: ACADEMIC-FINANCIAL PLAN</t>
  </si>
  <si>
    <t>3A: Six-Year Plan for Academic and Support Service Strategies for Six-year Period (2022-2028)</t>
  </si>
  <si>
    <t>3B: Six-Year Financial Plan for Educational and General Programs, Incremental Operating Budget Need 2022-2024 Biennium</t>
  </si>
  <si>
    <t>Part 4: General Fund (GF) Request</t>
  </si>
  <si>
    <t>Other Tuition Discounts and Waivers</t>
  </si>
  <si>
    <t>Compliance</t>
  </si>
  <si>
    <t>with § 4-5.1.a.i</t>
  </si>
  <si>
    <t>Gross Tuition Revenue (Cols. B+F+G)</t>
  </si>
  <si>
    <r>
      <rPr>
        <b/>
        <sz val="14"/>
        <color rgb="FFFF0000"/>
        <rFont val="Arial"/>
        <family val="2"/>
      </rPr>
      <t>*</t>
    </r>
    <r>
      <rPr>
        <b/>
        <sz val="12"/>
        <color theme="1"/>
        <rFont val="Arial"/>
        <family val="2"/>
      </rPr>
      <t>2020-21 (Actual)  Please see footnote below</t>
    </r>
  </si>
  <si>
    <r>
      <t>"</t>
    </r>
    <r>
      <rPr>
        <i/>
        <sz val="11"/>
        <color rgb="FFFF0000"/>
        <rFont val="Arial"/>
        <family val="2"/>
      </rPr>
      <t>Other Discounts and Waiver</t>
    </r>
    <r>
      <rPr>
        <i/>
        <sz val="11"/>
        <color theme="1"/>
        <rFont val="Arial"/>
        <family val="2"/>
      </rPr>
      <t>" means the totals of any unfunded full or partial tuition waiver reducing the students' charges, including Virginia Military Survivors and Dependent Education Program and the Senior Citizens Tuition Waiver. Do not include the tuition differential for the tuition exceptions.</t>
    </r>
  </si>
  <si>
    <t>Total Collected Tuition Revenue</t>
  </si>
  <si>
    <t>Total Projected Tuition Revenue</t>
  </si>
  <si>
    <t>INSTRUCTIONS FOR SECTIONS</t>
  </si>
  <si>
    <t>2. Tuition and Other Nongeneral Fund Revenue</t>
  </si>
  <si>
    <t>3. Academic-Financial Plan</t>
  </si>
  <si>
    <t>Provide annual planned increases in in-state undergraduate tuition and mandatory E&amp;G fees and mandatory non-E&amp;G fees in 2022-24 biennium. The tuition and fee charges for in-state undergraduate students should reflect the institution's estimate of reasonable and necessary charges to students based on the mission, market capacity and other factors with the assumption of no new state general fund support.</t>
  </si>
  <si>
    <t>5. Financial Aid</t>
  </si>
  <si>
    <r>
      <t xml:space="preserve">The Virginia Plan has three major goals (please refer to the Plan at </t>
    </r>
    <r>
      <rPr>
        <i/>
        <sz val="12"/>
        <rFont val="Arial"/>
        <family val="2"/>
      </rPr>
      <t>https://www.schev.edu/index/statewide-strategic-plan/virginia-plan-overview</t>
    </r>
    <r>
      <rPr>
        <b/>
        <sz val="12"/>
        <rFont val="Arial"/>
        <family val="2"/>
      </rPr>
      <t xml:space="preserve"> for more information about the strategies under each goal):</t>
    </r>
  </si>
  <si>
    <t>Part 1: In-State Undergraduate Tuition and Mandatory Fee Increase Plans in 2022-24 Biennium</t>
  </si>
  <si>
    <t>Match Incremental Tuit Rev in Part 2</t>
  </si>
  <si>
    <t>Auto Check (Match = $0)</t>
  </si>
  <si>
    <r>
      <rPr>
        <b/>
        <i/>
        <sz val="11"/>
        <rFont val="Arial"/>
        <family val="2"/>
      </rPr>
      <t>Pathways to Opportunity: The Virginia Plan for Higher Education.</t>
    </r>
    <r>
      <rPr>
        <sz val="11"/>
        <rFont val="Arial"/>
        <family val="2"/>
      </rPr>
      <t xml:space="preserve"> In the column labeled "VP Goal," identify the goal of the The Virginia Plan (VP) that applies to each institutional strategy using the appropriate number (i.e., 1, 2, or 3).  The three VP goals are listed below.  In the Narrative document (Section B), institutions should provide more detailed information.</t>
    </r>
  </si>
  <si>
    <r>
      <t xml:space="preserve">The Financial Plan, 3B, of this worksheet pertains to the 2022-24 biennium.  Complete the lines appropriate to your institution. </t>
    </r>
    <r>
      <rPr>
        <b/>
        <sz val="11"/>
        <rFont val="Arial"/>
        <family val="2"/>
      </rPr>
      <t xml:space="preserve">As completely as possible, the items in the academic plan and financial plan should represent a complete picture of the institution’s anticipated use of projected tuition revenues. For every strategy in 3A and every item in 3B of the plan, the total amount and the sum of the reallocation and tuition revenue should equal one another.  </t>
    </r>
    <r>
      <rPr>
        <sz val="11"/>
        <rFont val="Arial"/>
        <family val="2"/>
      </rPr>
      <t xml:space="preserve">Two additional rows, "Anticipated Nongeneral Fund Carryover" and "Nongeneral Fund for Current Operations" are available for an institution's use, if an institution cannot allocate all of its tuition revenue to specific strategies in the plan. Given the long standing practice that agencies should not assume general fund support for operation and maintenance (O&amp;M) of new facilities, O&amp;M strategies should not be included in an institution's plan, unless they are completely supported by tuition revenue.  </t>
    </r>
    <r>
      <rPr>
        <b/>
        <sz val="11"/>
        <rFont val="Arial"/>
        <family val="2"/>
      </rPr>
      <t>All salary information is included in this section, 3B.  There should be no salary information included in section 3A.</t>
    </r>
  </si>
  <si>
    <r>
      <rPr>
        <b/>
        <sz val="11"/>
        <rFont val="Arial"/>
        <family val="2"/>
      </rPr>
      <t>Accessibility:</t>
    </r>
    <r>
      <rPr>
        <sz val="11"/>
        <rFont val="Arial"/>
        <family val="2"/>
      </rPr>
      <t xml:space="preserve">  All files need to be checked for accessibility prior to submitting them.  Information on accessibility is provided at this link on SCHEV's website: http://schev.edu/index/accessiblity/creating-accessible-content.  The first link, "How to Make Your MS Office Documents Accessible" can be used to learn how to check documents.  Only errors, not warnings, must be addressed. </t>
    </r>
  </si>
  <si>
    <r>
      <t xml:space="preserve">The 2021 Six-Year Plan consists of a workbook and an accompanying narrative.  The workbook has an Instructions page, Institution ID page and five parts/worksheets: In-state undergraduate Tuition and Fee Increase Rate,Tuition and Other Nongeneral Fund Revenue, Academic-Financial, General Fund (GF) Request, and Financial Aid.  </t>
    </r>
    <r>
      <rPr>
        <b/>
        <sz val="11"/>
        <rFont val="Arial"/>
        <family val="2"/>
      </rPr>
      <t>Note: Shaded cells contain formulas.</t>
    </r>
    <r>
      <rPr>
        <sz val="11"/>
        <rFont val="Arial"/>
        <family val="2"/>
      </rPr>
      <t xml:space="preserve"> Instructions for the narrative are provided in a separate attachment.  The Enrollment/Degree Projections are being developed in a separate process, but will be incorporated into the six-year plan review.  </t>
    </r>
  </si>
  <si>
    <r>
      <t xml:space="preserve">Based on assumptions of no new general fund, enrollment changes and other institution-specific conditions, </t>
    </r>
    <r>
      <rPr>
        <b/>
        <sz val="11"/>
        <color rgb="FFFF0000"/>
        <rFont val="Arial"/>
        <family val="2"/>
      </rPr>
      <t>provide total collected or projected to collect revenues (after discounts and</t>
    </r>
    <r>
      <rPr>
        <sz val="11"/>
        <color rgb="FFFF0000"/>
        <rFont val="Arial"/>
        <family val="2"/>
      </rPr>
      <t xml:space="preserve"> </t>
    </r>
    <r>
      <rPr>
        <b/>
        <sz val="11"/>
        <color rgb="FFFF0000"/>
        <rFont val="Arial"/>
        <family val="2"/>
      </rPr>
      <t>waivers)</t>
    </r>
    <r>
      <rPr>
        <sz val="11"/>
        <color rgb="FF000000"/>
        <rFont val="Arial"/>
        <family val="2"/>
      </rPr>
      <t xml:space="preserve"> by student level and domicile (including tuition revenue used for financial aid), and other NGF revenue for educational and general (E&amp;G) programs; and mandatory non-E&amp;G fee revenues from in-state undergraduates and other students as well as the total auxiliary revenue. DO NOT INCLUDE STIMULUS FUNDS.</t>
    </r>
  </si>
  <si>
    <r>
      <t xml:space="preserve">Provide a breakdown of the projected source and distribution of tuition and fee revenue redirected to financial aid. To ensure compliance with the state prohibition that in-state students not subsidize out-of-state students and to provide the review group with a scope of the strategy, projections must be made for each of the indicated categories. Please be aware that this data will be compared with similar data provided by other institutional offices in order to ensure overall consistency. (Please do not alter shaded cells that contain formulas.)  </t>
    </r>
    <r>
      <rPr>
        <b/>
        <sz val="11"/>
        <color rgb="FFFF0000"/>
        <rFont val="Arial"/>
        <family val="2"/>
      </rPr>
      <t xml:space="preserve">"Other Discounts and Waiver" </t>
    </r>
    <r>
      <rPr>
        <sz val="11"/>
        <color rgb="FF333333"/>
        <rFont val="Arial"/>
        <family val="2"/>
      </rPr>
      <t xml:space="preserve">means the totals of any unfunded full or partial tuition waiver reducing the students' charges, including Virginia Military Survivors and Dependent Education Program and the Senior Citizens Tuition Waiver. Do not include the tuition differential for the tuition exceptions. </t>
    </r>
    <r>
      <rPr>
        <b/>
        <sz val="11"/>
        <color rgb="FF333333"/>
        <rFont val="Arial"/>
        <family val="2"/>
      </rPr>
      <t>Note:  If you do not have actual amounts for Tuition Revenue for Financial Aid by student category, please provide an estimate.  If values are not distributed for Tuition Revenue for Financial Aid, a distribution may be calculated for your institution.</t>
    </r>
    <r>
      <rPr>
        <sz val="11"/>
        <color rgb="FF333333"/>
        <rFont val="Arial"/>
        <family val="2"/>
      </rPr>
      <t xml:space="preserve">  </t>
    </r>
  </si>
  <si>
    <r>
      <t xml:space="preserve">Instructions: Based on assumptions of no new general fund, enrollment changes and other institution-specific conditions, </t>
    </r>
    <r>
      <rPr>
        <sz val="12"/>
        <color rgb="FFFF0000"/>
        <rFont val="Arial"/>
        <family val="2"/>
      </rPr>
      <t xml:space="preserve">provide total collected or projected to collect revenues (after discounts and waivers) </t>
    </r>
    <r>
      <rPr>
        <sz val="12"/>
        <color theme="1"/>
        <rFont val="Arial"/>
        <family val="2"/>
      </rPr>
      <t>by student level and domicile (including tuition revenue used for financial aid), and other NGF revenue for educational and general (E&amp;G) programs; and mandatory non-E&amp;G fee revenues from in-state undergraduates and other students as well as the total auxiliary revenue. DO NOT INCLUDE STIMULUS FUNDS.</t>
    </r>
  </si>
  <si>
    <r>
      <rPr>
        <sz val="12"/>
        <rFont val="Arial"/>
        <family val="2"/>
      </rPr>
      <t xml:space="preserve">Instructions for 3B: Complete the lines appropriate to your institution. As completely as possible, the items in the Academic Plan (3A) and Financial Plan (3B) should represent a complete picture of the institution's anticipated use of projected tuition revenues. For every strategy in 3A and every item in 3B of the plan, the total amount and the sum of the reallocation and tuition revenue should equal one another. Two additional rows, "Anticipated Nongeneral Fund Carryover" and "Nongeneral Fund Revenue for Current Operations" are available for an institution's use, if an institution cannot allocated all of its tuition revenue to specific strategies in the plan. Also, given the long standing practice that agencies should not assume general fund support for operation and maintenance (O&amp;M) of new facilities, O&amp;M strategies should not be included in an institution's plan, unless they are completely supported by tuition revenue. Please do not add additional rows to 3B without first contacting Jean Huskey. </t>
    </r>
    <r>
      <rPr>
        <b/>
        <sz val="12"/>
        <rFont val="Arial"/>
        <family val="2"/>
      </rPr>
      <t>All salary information should be included in this section. No salary information should be included in 3A.</t>
    </r>
  </si>
  <si>
    <r>
      <t xml:space="preserve">Instructions for 3A: The Academic Plan should contain academic, finance, and support service strategies the institution intends to employ in meeting state needs/goals as found in the Virginia Plan. (Please see the main instructions sheet in this workbook for more detailed information about The Virginia Plan. Please provide short titles to identify institutional strategies. Provide a concise description of the strategy in the Description of Strategy column (column J). Within this column, provide a specific reference as to where more detailed information can be found in the Narrative document. Note the goal(s) with which the strategy is aligned with the Virginia Plan (in particular, the related priority areas) in the VP Goal column and give it a Priority Ranking in column A. Additional information for 2024-2028 should be provided in column K (Two Additional Biennia). Strategies for student financial aid, other than those that are provided through tuition revenue, should not be included on this table; they should be included in Part 4, General Fund Request, of the plan. </t>
    </r>
    <r>
      <rPr>
        <b/>
        <sz val="12"/>
        <color theme="1"/>
        <rFont val="Arial"/>
        <family val="2"/>
      </rPr>
      <t>All salary information must be provided in section 3B. No salary information should be included in 3A.</t>
    </r>
    <r>
      <rPr>
        <sz val="12"/>
        <color theme="1"/>
        <rFont val="Arial"/>
        <family val="2"/>
      </rPr>
      <t xml:space="preserve"> Funding amounts in the first year should be incremental. </t>
    </r>
    <r>
      <rPr>
        <b/>
        <sz val="12"/>
        <color theme="1"/>
        <rFont val="Arial"/>
        <family val="2"/>
      </rPr>
      <t xml:space="preserve">However, if the costs continue into the second year, they should be reflected cumulatively. </t>
    </r>
    <r>
      <rPr>
        <sz val="12"/>
        <color theme="1"/>
        <rFont val="Arial"/>
        <family val="2"/>
      </rPr>
      <t xml:space="preserve">Please update total cost formulas if necessary. </t>
    </r>
    <r>
      <rPr>
        <b/>
        <sz val="12"/>
        <color theme="1"/>
        <rFont val="Arial"/>
        <family val="2"/>
      </rPr>
      <t>Institutions should assume no general fund (GF) support in this worksheet. A separate worksheet (Part 4) is provided for institutions to request GF support. IF ANY STRATEGIES WILL BE FUNDED WITH STIMULUS FUNDS, PLEASE INCLUDE THOSE FUNDS IN THE REALLOCATION COLUMNS.</t>
    </r>
  </si>
  <si>
    <t>If not matched, please provide explanation in these fields.</t>
  </si>
  <si>
    <t>The 2021 Six-Year Plans are due July 1, 2021.  The review group (referred to as Op Six) as outlined in § 23.1-306 - see Legislative Reference section below - will meet with each institution during the months of July and August to review the institution's plan and provide comments. If changes to the plans are recommended, revised institutional submissions are due no later than October 1 or immediately following an institution's Board of Visitors' meeting, if it is later than October 1.</t>
  </si>
  <si>
    <t>1. In-state Undergraduate Tuition and Fee Increase Rate Plan</t>
  </si>
  <si>
    <r>
      <t xml:space="preserve">The Academic Plan, (3A), of this worksheet should contain academic, finance, and support service strategies the institution intends to employ in meeting state needs/goals as found in the Virginia Plan.  Information related to the Virginia Plan and more specific state priorities is provided below. Provide a short title for each strategy.  Indicate the total amount for the strategy, any internal reallocation to support the strategy and the amount of tuition revenue that will be used to support the strategy. Provide a short description of the strategy, including a specific reference as to where more detailed information about the strategy can be found in the Narrative document, in column J.   Provide any pertinent information for consideration in 2024 through 2028 in column K. </t>
    </r>
    <r>
      <rPr>
        <b/>
        <sz val="11"/>
        <rFont val="Arial"/>
        <family val="2"/>
      </rPr>
      <t>All salary information must be provided in 3B. No salary information should be included in 3A.</t>
    </r>
    <r>
      <rPr>
        <sz val="11"/>
        <rFont val="Arial"/>
        <family val="2"/>
      </rPr>
      <t xml:space="preserve"> </t>
    </r>
    <r>
      <rPr>
        <b/>
        <sz val="11"/>
        <rFont val="Arial"/>
        <family val="2"/>
      </rPr>
      <t xml:space="preserve">Strategies for student financial aid, other than those that are provided through tuition revenue, should not be included on this table; they should be included in Part 4 of the plan, General Fund Request. </t>
    </r>
    <r>
      <rPr>
        <sz val="11"/>
        <rFont val="Arial"/>
        <family val="2"/>
      </rPr>
      <t xml:space="preserve"> Funding amounts in the first year should be incremental.  However, if the costs continue into the second year, they should be reflected cumulatively.  </t>
    </r>
    <r>
      <rPr>
        <b/>
        <sz val="11"/>
        <rFont val="Arial"/>
        <family val="2"/>
      </rPr>
      <t>Institutions that submit strategies that reflect incremental amounts in both years will have their plans returned for revision.</t>
    </r>
    <r>
      <rPr>
        <sz val="11"/>
        <rFont val="Arial"/>
        <family val="2"/>
      </rPr>
      <t xml:space="preserve"> If you add rows for additional strategies, please update the total cost formulas. </t>
    </r>
    <r>
      <rPr>
        <b/>
        <sz val="11"/>
        <color rgb="FFFF0000"/>
        <rFont val="Arial"/>
        <family val="2"/>
      </rPr>
      <t xml:space="preserve"> Institutions should assume no general fund (GF) support in the Academic-Financial Worksheet.  A separate worksheet (Part 4) is provided for institutions to request GF support.  IF ANY STRATEGIES WILL BE FUNDED WITH STIMULUS FUNDS, PLEASE INCLUDE THOSE FUNDS IN THE REALLOCATION COLUMNS.</t>
    </r>
  </si>
  <si>
    <t>4. General Fund (GF) Request</t>
  </si>
  <si>
    <t>Indicate items for which you anticipate making a request for state general fund support in the 2022-24 biennium. The item can be a supplement to a strategy or item from the academic and financial plan or it can be a free-standing request for which no tuition revenue would be used. If it is a supplement to a strategy or item from the academic and financial plan, use the same title used in Part 3 and place it in bold print to draw attention to it's connection to Part 3.  Also, describe in the Notes column how additional general fund will enhance or expand the strategy. Requests for need-based financial aid appropriated in program 108 should be included here. If additional rows are added, please update the total costs formulas.</t>
  </si>
  <si>
    <t>Instructions: Indicate items for which you anticipate making a request for state general fund in the 2022-24 biennium. The item can be a supplement to a strategy or item from the academic and financial plan or it can be a free-standing request for which no tuition revenue would be used. If it is a supplement to a strategy or item from the academic and financial plan, use the same title used in Part 3 and place it in bold print to draw attention to it's connection to Part 3. Also, describe in the Notes column how additional general fund will enhance or expand the strategy. Requests for need-based financial aid appropriated in program 108 should be included here. If additional rows are added, please update the total costs formulas.</t>
  </si>
  <si>
    <t xml:space="preserve">General Questions - Jean Huskey (jeanhuskey@schev.edu) </t>
  </si>
  <si>
    <t>Legislative Reference:</t>
  </si>
  <si>
    <t>(3) If planned, enter the cost of additional FTE faculty.</t>
  </si>
  <si>
    <t>University of Mary Washington</t>
  </si>
  <si>
    <t>232681</t>
  </si>
  <si>
    <t>Troy D. Paino</t>
  </si>
  <si>
    <t>tpaino@umw.edu</t>
  </si>
  <si>
    <t>504-654-1301</t>
  </si>
  <si>
    <t>2021-2022 (Est)</t>
  </si>
  <si>
    <t>Total Fee Revenue</t>
  </si>
  <si>
    <t>Enhance the Office of Diversity, Equity &amp; Inclusion</t>
  </si>
  <si>
    <t>Enhance support for students, faculty and staff with disabilities</t>
  </si>
  <si>
    <t>Increase retention efforts for specific student sub-populations</t>
  </si>
  <si>
    <t>Develop and implement a life-design curriculum</t>
  </si>
  <si>
    <t>Establish an Office of Transfer Student Services</t>
  </si>
  <si>
    <t>Fully funds strategy through new GF support</t>
  </si>
  <si>
    <t>Expand development of Open Education Resources (OER)</t>
  </si>
  <si>
    <t>Refresh classroom and information technology infrastructure</t>
  </si>
  <si>
    <t>Streamline information systems</t>
  </si>
  <si>
    <t>Expand adult degree completion and continuing education programs</t>
  </si>
  <si>
    <t>Establish funding pool for competitive salary adjustments and counter-offers</t>
  </si>
  <si>
    <t>Additional funding support for Belmont and the James Monroe Museum</t>
  </si>
  <si>
    <t>1,2,3</t>
  </si>
  <si>
    <t>1,2</t>
  </si>
  <si>
    <t>1,3</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</si>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</sst>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43" formatCode="_(* #,##0.00_);_(* \(#,##0.00\);_(* &quot;-&quot;??_);_(@_)"/>
    <numFmt numFmtId="164" formatCode="&quot;$&quot;#,##0"/>
    <numFmt numFmtId="165" formatCode="0.0%"/>
  </numFmts>
  <fonts count="7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0"/>
      <name val="Arial"/>
      <family val="2"/>
    </font>
    <font>
      <sz val="10"/>
      <name val="Arial"/>
      <family val="2"/>
    </font>
    <font>
      <b/>
      <sz val="12"/>
      <name val="Arial"/>
      <family val="2"/>
    </font>
    <font>
      <sz val="12"/>
      <name val="Arial"/>
      <family val="2"/>
    </font>
    <font>
      <b/>
      <sz val="20"/>
      <name val="Arial"/>
      <family val="2"/>
    </font>
    <font>
      <b/>
      <sz val="12"/>
      <color theme="1"/>
      <name val="Arial"/>
      <family val="2"/>
    </font>
    <font>
      <sz val="12"/>
      <color theme="1"/>
      <name val="Arial"/>
      <family val="2"/>
    </font>
    <font>
      <i/>
      <sz val="12"/>
      <color theme="1"/>
      <name val="Arial"/>
      <family val="2"/>
    </font>
    <font>
      <sz val="10"/>
      <color theme="1"/>
      <name val="Arial"/>
      <family val="2"/>
    </font>
    <font>
      <b/>
      <sz val="10"/>
      <color theme="1"/>
      <name val="Arial"/>
      <family val="2"/>
    </font>
    <font>
      <sz val="16"/>
      <name val="Arial"/>
      <family val="2"/>
    </font>
    <font>
      <b/>
      <i/>
      <sz val="16"/>
      <name val="Arial"/>
      <family val="2"/>
    </font>
    <font>
      <b/>
      <i/>
      <sz val="10"/>
      <name val="Arial"/>
      <family val="2"/>
    </font>
    <font>
      <b/>
      <i/>
      <sz val="12"/>
      <name val="Arial"/>
      <family val="2"/>
    </font>
    <font>
      <sz val="18"/>
      <name val="Arial"/>
      <family val="2"/>
    </font>
    <font>
      <b/>
      <i/>
      <sz val="18"/>
      <name val="Arial"/>
      <family val="2"/>
    </font>
    <font>
      <u/>
      <sz val="10"/>
      <color indexed="12"/>
      <name val="Arial"/>
      <family val="2"/>
    </font>
    <font>
      <b/>
      <sz val="16"/>
      <color theme="1"/>
      <name val="Arial"/>
      <family val="2"/>
    </font>
    <font>
      <sz val="11"/>
      <color theme="1"/>
      <name val="Arial"/>
      <family val="2"/>
    </font>
    <font>
      <b/>
      <sz val="12"/>
      <color indexed="8"/>
      <name val="Arial"/>
      <family val="2"/>
    </font>
    <font>
      <b/>
      <vertAlign val="superscript"/>
      <sz val="12"/>
      <name val="Arial"/>
      <family val="2"/>
    </font>
    <font>
      <vertAlign val="superscript"/>
      <sz val="12"/>
      <name val="Arial"/>
      <family val="2"/>
    </font>
    <font>
      <b/>
      <sz val="10"/>
      <color rgb="FF000099"/>
      <name val="Arial"/>
      <family val="2"/>
    </font>
    <font>
      <b/>
      <sz val="14"/>
      <name val="Arial"/>
      <family val="2"/>
    </font>
    <font>
      <sz val="14"/>
      <name val="Arial"/>
      <family val="2"/>
    </font>
    <font>
      <sz val="10"/>
      <color indexed="12"/>
      <name val="Arial"/>
      <family val="2"/>
    </font>
    <font>
      <b/>
      <i/>
      <sz val="12"/>
      <color theme="1"/>
      <name val="Arial"/>
      <family val="2"/>
    </font>
    <font>
      <u/>
      <sz val="10"/>
      <color theme="10"/>
      <name val="Arial"/>
      <family val="2"/>
    </font>
    <font>
      <sz val="10"/>
      <color theme="10"/>
      <name val="Arial"/>
      <family val="2"/>
    </font>
    <font>
      <b/>
      <i/>
      <sz val="20"/>
      <name val="Arial"/>
      <family val="2"/>
    </font>
    <font>
      <u/>
      <sz val="16"/>
      <color theme="10"/>
      <name val="Arial"/>
      <family val="2"/>
    </font>
    <font>
      <u/>
      <sz val="10"/>
      <color theme="11"/>
      <name val="Arial"/>
      <family val="2"/>
    </font>
    <font>
      <b/>
      <sz val="8"/>
      <color indexed="8"/>
      <name val="Arial"/>
      <family val="2"/>
    </font>
    <font>
      <sz val="10"/>
      <name val="Arial"/>
      <family val="2"/>
    </font>
    <font>
      <sz val="11"/>
      <name val="Arial"/>
      <family val="2"/>
    </font>
    <font>
      <b/>
      <sz val="11"/>
      <name val="Arial"/>
      <family val="2"/>
    </font>
    <font>
      <i/>
      <sz val="11"/>
      <color rgb="FFFF0000"/>
      <name val="Arial"/>
      <family val="2"/>
    </font>
    <font>
      <b/>
      <sz val="14"/>
      <color rgb="FFFF0000"/>
      <name val="Arial"/>
      <family val="2"/>
    </font>
    <font>
      <sz val="10"/>
      <color rgb="FF000000"/>
      <name val="Arial"/>
      <family val="2"/>
    </font>
    <font>
      <sz val="11"/>
      <color rgb="FF000000"/>
      <name val="Arial"/>
      <family val="2"/>
    </font>
    <font>
      <b/>
      <sz val="11"/>
      <color rgb="FF000000"/>
      <name val="Arial"/>
      <family val="2"/>
    </font>
    <font>
      <b/>
      <sz val="12"/>
      <color rgb="FF000000"/>
      <name val="Arial"/>
      <family val="2"/>
    </font>
    <font>
      <sz val="12"/>
      <color theme="1"/>
      <name val="Arial Narrow"/>
      <family val="2"/>
    </font>
    <font>
      <sz val="10"/>
      <color theme="0"/>
      <name val="Arial"/>
      <family val="2"/>
    </font>
    <font>
      <b/>
      <sz val="14"/>
      <color theme="1"/>
      <name val="Arial"/>
      <family val="2"/>
    </font>
    <font>
      <i/>
      <sz val="12"/>
      <name val="Arial"/>
      <family val="2"/>
    </font>
    <font>
      <b/>
      <sz val="10"/>
      <color indexed="8"/>
      <name val="Arial"/>
      <family val="2"/>
    </font>
    <font>
      <i/>
      <sz val="11"/>
      <color theme="1"/>
      <name val="Arial"/>
      <family val="2"/>
    </font>
    <font>
      <b/>
      <i/>
      <sz val="11"/>
      <color theme="1"/>
      <name val="Arial"/>
      <family val="2"/>
    </font>
    <font>
      <b/>
      <sz val="16"/>
      <name val="Arial"/>
      <family val="2"/>
    </font>
    <font>
      <b/>
      <sz val="13"/>
      <name val="Arial"/>
      <family val="2"/>
    </font>
    <font>
      <b/>
      <sz val="11"/>
      <color rgb="FFFF0000"/>
      <name val="Arial"/>
      <family val="2"/>
    </font>
    <font>
      <i/>
      <sz val="11"/>
      <name val="Arial"/>
      <family val="2"/>
    </font>
    <font>
      <b/>
      <sz val="13"/>
      <color rgb="FF333333"/>
      <name val="Arial"/>
      <family val="2"/>
    </font>
    <font>
      <sz val="13"/>
      <name val="Arial"/>
      <family val="2"/>
    </font>
    <font>
      <sz val="11"/>
      <color rgb="FF333333"/>
      <name val="Arial"/>
      <family val="2"/>
    </font>
    <font>
      <b/>
      <i/>
      <sz val="13"/>
      <name val="Arial"/>
      <family val="2"/>
    </font>
    <font>
      <i/>
      <sz val="11"/>
      <color rgb="FF333333"/>
      <name val="Arial"/>
      <family val="2"/>
    </font>
    <font>
      <sz val="11"/>
      <color rgb="FFFF0000"/>
      <name val="Arial"/>
      <family val="2"/>
    </font>
    <font>
      <sz val="10"/>
      <color rgb="FFFF0000"/>
      <name val="Arial"/>
      <family val="2"/>
    </font>
    <font>
      <b/>
      <sz val="11"/>
      <color rgb="FF333333"/>
      <name val="Arial"/>
      <family val="2"/>
    </font>
    <font>
      <b/>
      <i/>
      <sz val="11"/>
      <name val="Arial"/>
      <family val="2"/>
    </font>
    <font>
      <b/>
      <sz val="18"/>
      <color theme="1"/>
      <name val="Arial"/>
      <family val="2"/>
    </font>
    <font>
      <sz val="18"/>
      <color theme="1"/>
      <name val="Arial"/>
      <family val="2"/>
    </font>
    <font>
      <b/>
      <i/>
      <sz val="18"/>
      <color theme="1"/>
      <name val="Arial"/>
      <family val="2"/>
    </font>
    <font>
      <sz val="12"/>
      <color rgb="FFFF0000"/>
      <name val="Arial"/>
      <family val="2"/>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1"/>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s>
  <borders count="8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right style="medium">
        <color auto="1"/>
      </right>
      <top/>
      <bottom/>
      <diagonal/>
    </border>
    <border>
      <left style="medium">
        <color auto="1"/>
      </left>
      <right style="medium">
        <color auto="1"/>
      </right>
      <top/>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diagonal/>
    </border>
    <border>
      <left style="medium">
        <color auto="1"/>
      </left>
      <right/>
      <top style="medium">
        <color auto="1"/>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bottom style="thin">
        <color auto="1"/>
      </bottom>
      <diagonal/>
    </border>
    <border>
      <left style="medium">
        <color auto="1"/>
      </left>
      <right style="medium">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style="medium">
        <color auto="1"/>
      </right>
      <top style="thin">
        <color auto="1"/>
      </top>
      <bottom/>
      <diagonal/>
    </border>
    <border>
      <left/>
      <right style="medium">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medium">
        <color auto="1"/>
      </bottom>
      <diagonal/>
    </border>
    <border>
      <left/>
      <right style="medium">
        <color auto="1"/>
      </right>
      <top style="thin">
        <color auto="1"/>
      </top>
      <bottom style="thin">
        <color auto="1"/>
      </bottom>
      <diagonal/>
    </border>
    <border>
      <left style="thin">
        <color auto="1"/>
      </left>
      <right style="medium">
        <color auto="1"/>
      </right>
      <top style="thin">
        <color auto="1"/>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thin">
        <color auto="1"/>
      </top>
      <bottom style="medium">
        <color auto="1"/>
      </bottom>
      <diagonal/>
    </border>
    <border>
      <left/>
      <right style="thin">
        <color auto="1"/>
      </right>
      <top style="medium">
        <color auto="1"/>
      </top>
      <bottom style="medium">
        <color auto="1"/>
      </bottom>
      <diagonal/>
    </border>
    <border>
      <left style="thick">
        <color indexed="64"/>
      </left>
      <right style="thin">
        <color indexed="64"/>
      </right>
      <top style="thin">
        <color indexed="64"/>
      </top>
      <bottom style="thin">
        <color indexed="64"/>
      </bottom>
      <diagonal/>
    </border>
    <border>
      <left style="thin">
        <color auto="1"/>
      </left>
      <right style="thin">
        <color auto="1"/>
      </right>
      <top style="medium">
        <color auto="1"/>
      </top>
      <bottom/>
      <diagonal/>
    </border>
    <border>
      <left style="thick">
        <color auto="1"/>
      </left>
      <right/>
      <top style="medium">
        <color auto="1"/>
      </top>
      <bottom style="medium">
        <color auto="1"/>
      </bottom>
      <diagonal/>
    </border>
    <border>
      <left style="thick">
        <color auto="1"/>
      </left>
      <right style="thin">
        <color auto="1"/>
      </right>
      <top style="medium">
        <color auto="1"/>
      </top>
      <bottom style="thin">
        <color auto="1"/>
      </bottom>
      <diagonal/>
    </border>
    <border>
      <left style="thin">
        <color auto="1"/>
      </left>
      <right style="thin">
        <color auto="1"/>
      </right>
      <top style="double">
        <color indexed="64"/>
      </top>
      <bottom style="thin">
        <color auto="1"/>
      </bottom>
      <diagonal/>
    </border>
    <border>
      <left/>
      <right style="thin">
        <color auto="1"/>
      </right>
      <top style="double">
        <color indexed="64"/>
      </top>
      <bottom style="thin">
        <color auto="1"/>
      </bottom>
      <diagonal/>
    </border>
    <border>
      <left style="thick">
        <color auto="1"/>
      </left>
      <right style="thin">
        <color auto="1"/>
      </right>
      <top style="double">
        <color indexed="64"/>
      </top>
      <bottom style="thin">
        <color auto="1"/>
      </bottom>
      <diagonal/>
    </border>
    <border>
      <left style="thin">
        <color auto="1"/>
      </left>
      <right style="thin">
        <color auto="1"/>
      </right>
      <top style="double">
        <color indexed="64"/>
      </top>
      <bottom/>
      <diagonal/>
    </border>
    <border>
      <left style="thin">
        <color auto="1"/>
      </left>
      <right/>
      <top style="medium">
        <color auto="1"/>
      </top>
      <bottom/>
      <diagonal/>
    </border>
    <border>
      <left style="thin">
        <color auto="1"/>
      </left>
      <right/>
      <top style="double">
        <color indexed="64"/>
      </top>
      <bottom style="thin">
        <color auto="1"/>
      </bottom>
      <diagonal/>
    </border>
    <border>
      <left style="thin">
        <color auto="1"/>
      </left>
      <right/>
      <top style="double">
        <color indexed="64"/>
      </top>
      <bottom/>
      <diagonal/>
    </border>
    <border>
      <left style="medium">
        <color auto="1"/>
      </left>
      <right style="thin">
        <color auto="1"/>
      </right>
      <top style="medium">
        <color auto="1"/>
      </top>
      <bottom style="double">
        <color auto="1"/>
      </bottom>
      <diagonal/>
    </border>
    <border>
      <left style="medium">
        <color auto="1"/>
      </left>
      <right style="thin">
        <color auto="1"/>
      </right>
      <top style="double">
        <color auto="1"/>
      </top>
      <bottom style="double">
        <color auto="1"/>
      </bottom>
      <diagonal/>
    </border>
    <border>
      <left style="medium">
        <color auto="1"/>
      </left>
      <right style="thin">
        <color auto="1"/>
      </right>
      <top style="double">
        <color indexed="64"/>
      </top>
      <bottom style="thin">
        <color auto="1"/>
      </bottom>
      <diagonal/>
    </border>
    <border>
      <left style="thick">
        <color auto="1"/>
      </left>
      <right style="thin">
        <color auto="1"/>
      </right>
      <top style="medium">
        <color auto="1"/>
      </top>
      <bottom style="double">
        <color auto="1"/>
      </bottom>
      <diagonal/>
    </border>
    <border>
      <left style="thick">
        <color auto="1"/>
      </left>
      <right style="thin">
        <color auto="1"/>
      </right>
      <top style="double">
        <color auto="1"/>
      </top>
      <bottom style="double">
        <color auto="1"/>
      </bottom>
      <diagonal/>
    </border>
    <border>
      <left style="thin">
        <color auto="1"/>
      </left>
      <right style="thin">
        <color auto="1"/>
      </right>
      <top style="double">
        <color indexed="64"/>
      </top>
      <bottom style="double">
        <color auto="1"/>
      </bottom>
      <diagonal/>
    </border>
    <border>
      <left style="thick">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auto="1"/>
      </bottom>
      <diagonal/>
    </border>
    <border>
      <left style="medium">
        <color indexed="64"/>
      </left>
      <right style="medium">
        <color rgb="FF000000"/>
      </right>
      <top style="medium">
        <color rgb="FF000000"/>
      </top>
      <bottom/>
      <diagonal/>
    </border>
    <border>
      <left style="medium">
        <color indexed="64"/>
      </left>
      <right style="medium">
        <color rgb="FF000000"/>
      </right>
      <top/>
      <bottom/>
      <diagonal/>
    </border>
    <border>
      <left style="medium">
        <color indexed="64"/>
      </left>
      <right style="medium">
        <color rgb="FF000000"/>
      </right>
      <top/>
      <bottom style="medium">
        <color auto="1"/>
      </bottom>
      <diagonal/>
    </border>
    <border>
      <left style="thin">
        <color auto="1"/>
      </left>
      <right/>
      <top/>
      <bottom/>
      <diagonal/>
    </border>
    <border>
      <left style="thin">
        <color auto="1"/>
      </left>
      <right style="thin">
        <color auto="1"/>
      </right>
      <top/>
      <bottom/>
      <diagonal/>
    </border>
    <border>
      <left/>
      <right style="medium">
        <color auto="1"/>
      </right>
      <top style="medium">
        <color auto="1"/>
      </top>
      <bottom/>
      <diagonal/>
    </border>
    <border>
      <left/>
      <right/>
      <top style="medium">
        <color auto="1"/>
      </top>
      <bottom/>
      <diagonal/>
    </border>
    <border>
      <left style="medium">
        <color auto="1"/>
      </left>
      <right/>
      <top style="thin">
        <color auto="1"/>
      </top>
      <bottom style="medium">
        <color auto="1"/>
      </bottom>
      <diagonal/>
    </border>
    <border>
      <left/>
      <right/>
      <top style="medium">
        <color rgb="FF000000"/>
      </top>
      <bottom/>
      <diagonal/>
    </border>
    <border>
      <left/>
      <right/>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thin">
        <color auto="1"/>
      </top>
      <bottom/>
      <diagonal/>
    </border>
  </borders>
  <cellStyleXfs count="138">
    <xf numFmtId="0" fontId="0" fillId="0" borderId="0"/>
    <xf numFmtId="0" fontId="12" fillId="0" borderId="0"/>
    <xf numFmtId="0" fontId="27" fillId="0" borderId="0" applyNumberFormat="0" applyFill="0" applyBorder="0" applyAlignment="0" applyProtection="0">
      <alignment vertical="top"/>
      <protection locked="0"/>
    </xf>
    <xf numFmtId="0" fontId="9" fillId="0" borderId="0"/>
    <xf numFmtId="0" fontId="9" fillId="0" borderId="0"/>
    <xf numFmtId="0" fontId="9" fillId="0" borderId="0"/>
    <xf numFmtId="9" fontId="12" fillId="0" borderId="0" applyFont="0" applyFill="0" applyBorder="0" applyAlignment="0" applyProtection="0"/>
    <xf numFmtId="0" fontId="38" fillId="0" borderId="0" applyNumberForma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4" fontId="12" fillId="0" borderId="0" applyFont="0" applyFill="0" applyBorder="0" applyAlignment="0" applyProtection="0"/>
    <xf numFmtId="0" fontId="38" fillId="0" borderId="0" applyNumberFormat="0" applyFill="0" applyBorder="0" applyAlignment="0" applyProtection="0">
      <alignment vertical="top"/>
      <protection locked="0"/>
    </xf>
    <xf numFmtId="0" fontId="8" fillId="0" borderId="0"/>
    <xf numFmtId="0" fontId="8" fillId="0" borderId="0"/>
    <xf numFmtId="0" fontId="8" fillId="0" borderId="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9" fontId="44"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12" fillId="0" borderId="0"/>
    <xf numFmtId="0" fontId="4" fillId="0" borderId="0"/>
    <xf numFmtId="0" fontId="3" fillId="0" borderId="0"/>
    <xf numFmtId="0" fontId="49" fillId="0" borderId="0"/>
    <xf numFmtId="43" fontId="12" fillId="0" borderId="0" applyFont="0" applyFill="0" applyBorder="0" applyAlignment="0" applyProtection="0"/>
    <xf numFmtId="43" fontId="2" fillId="0" borderId="0" applyFont="0" applyFill="0" applyBorder="0" applyAlignment="0" applyProtection="0"/>
    <xf numFmtId="43" fontId="1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4" fontId="12" fillId="0" borderId="0" applyFont="0" applyFill="0" applyBorder="0" applyAlignment="0" applyProtection="0"/>
    <xf numFmtId="0" fontId="12" fillId="0" borderId="0"/>
    <xf numFmtId="0" fontId="2" fillId="0" borderId="0"/>
    <xf numFmtId="0" fontId="2" fillId="0" borderId="0"/>
    <xf numFmtId="0" fontId="12" fillId="0" borderId="0"/>
    <xf numFmtId="0" fontId="12" fillId="0" borderId="0"/>
    <xf numFmtId="0" fontId="5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12"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9" fontId="19" fillId="0" borderId="0" applyFont="0" applyFill="0" applyBorder="0" applyAlignment="0" applyProtection="0"/>
    <xf numFmtId="9" fontId="2" fillId="0" borderId="0" applyFont="0" applyFill="0" applyBorder="0" applyAlignment="0" applyProtection="0"/>
    <xf numFmtId="0" fontId="1" fillId="0" borderId="0"/>
    <xf numFmtId="0" fontId="1" fillId="0" borderId="0"/>
    <xf numFmtId="0" fontId="1" fillId="0" borderId="0"/>
    <xf numFmtId="0" fontId="1" fillId="0" borderId="0"/>
  </cellStyleXfs>
  <cellXfs count="424">
    <xf numFmtId="0" fontId="0" fillId="0" borderId="0" xfId="0"/>
    <xf numFmtId="0" fontId="12" fillId="0" borderId="0" xfId="0" applyFont="1"/>
    <xf numFmtId="0" fontId="12" fillId="0" borderId="0" xfId="0" applyFont="1" applyAlignment="1">
      <alignment vertical="center"/>
    </xf>
    <xf numFmtId="0" fontId="14" fillId="0" borderId="0" xfId="0" applyFont="1"/>
    <xf numFmtId="0" fontId="21" fillId="0" borderId="0" xfId="0" applyFont="1" applyAlignment="1">
      <alignment vertical="center"/>
    </xf>
    <xf numFmtId="0" fontId="0" fillId="0" borderId="0" xfId="0" applyAlignment="1">
      <alignment vertical="center"/>
    </xf>
    <xf numFmtId="0" fontId="15" fillId="0" borderId="0" xfId="0" applyFont="1" applyAlignment="1">
      <alignment horizontal="left" vertical="center"/>
    </xf>
    <xf numFmtId="0" fontId="12" fillId="0" borderId="0" xfId="0" applyFont="1" applyAlignment="1">
      <alignment horizontal="left" vertical="center"/>
    </xf>
    <xf numFmtId="0" fontId="12" fillId="0" borderId="0" xfId="0" applyFont="1"/>
    <xf numFmtId="0" fontId="0" fillId="0" borderId="0" xfId="0"/>
    <xf numFmtId="0" fontId="12" fillId="0" borderId="0" xfId="1" applyFont="1" applyAlignment="1">
      <alignment vertical="center"/>
    </xf>
    <xf numFmtId="0" fontId="12" fillId="0" borderId="1" xfId="1" applyFont="1" applyBorder="1"/>
    <xf numFmtId="0" fontId="12" fillId="0" borderId="0" xfId="1" applyFont="1"/>
    <xf numFmtId="164" fontId="12" fillId="0" borderId="1" xfId="1" applyNumberFormat="1" applyBorder="1" applyProtection="1">
      <protection locked="0"/>
    </xf>
    <xf numFmtId="0" fontId="23" fillId="0" borderId="1" xfId="1" applyFont="1" applyBorder="1"/>
    <xf numFmtId="0" fontId="25" fillId="0" borderId="0" xfId="1" applyFont="1"/>
    <xf numFmtId="0" fontId="12" fillId="0" borderId="0" xfId="1"/>
    <xf numFmtId="0" fontId="12" fillId="0" borderId="0" xfId="1" applyFont="1" applyAlignment="1">
      <alignment horizontal="left" vertical="center"/>
    </xf>
    <xf numFmtId="0" fontId="13" fillId="0" borderId="0" xfId="0" applyFont="1" applyAlignment="1">
      <alignment horizontal="left"/>
    </xf>
    <xf numFmtId="0" fontId="35" fillId="0" borderId="0" xfId="0" applyFont="1" applyAlignment="1">
      <alignment vertical="center"/>
    </xf>
    <xf numFmtId="0" fontId="12" fillId="0" borderId="0" xfId="0" applyFont="1" applyFill="1"/>
    <xf numFmtId="164" fontId="12" fillId="6" borderId="3" xfId="0" applyNumberFormat="1" applyFont="1" applyFill="1" applyBorder="1" applyAlignment="1" applyProtection="1">
      <alignment horizontal="right" vertical="center"/>
      <protection locked="0"/>
    </xf>
    <xf numFmtId="164" fontId="12" fillId="2" borderId="3" xfId="0" applyNumberFormat="1" applyFont="1" applyFill="1" applyBorder="1" applyAlignment="1" applyProtection="1">
      <alignment horizontal="right" vertical="center"/>
      <protection locked="0"/>
    </xf>
    <xf numFmtId="164" fontId="12" fillId="6" borderId="1" xfId="0" applyNumberFormat="1" applyFont="1" applyFill="1" applyBorder="1" applyAlignment="1" applyProtection="1">
      <alignment horizontal="right" vertical="center"/>
      <protection locked="0"/>
    </xf>
    <xf numFmtId="164" fontId="12" fillId="2" borderId="1" xfId="0" applyNumberFormat="1" applyFont="1" applyFill="1" applyBorder="1" applyAlignment="1" applyProtection="1">
      <alignment horizontal="right" vertical="center"/>
      <protection locked="0"/>
    </xf>
    <xf numFmtId="0" fontId="34" fillId="0" borderId="0" xfId="0" applyFont="1" applyAlignment="1">
      <alignment vertical="center"/>
    </xf>
    <xf numFmtId="0" fontId="12" fillId="6" borderId="33" xfId="0" applyFont="1" applyFill="1" applyBorder="1" applyAlignment="1" applyProtection="1">
      <alignment horizontal="left" vertical="center" wrapText="1"/>
    </xf>
    <xf numFmtId="0" fontId="20" fillId="6" borderId="35" xfId="0" applyFont="1" applyFill="1" applyBorder="1" applyAlignment="1" applyProtection="1">
      <alignment vertical="center"/>
    </xf>
    <xf numFmtId="164" fontId="11" fillId="2" borderId="36" xfId="0" applyNumberFormat="1" applyFont="1" applyFill="1" applyBorder="1" applyAlignment="1" applyProtection="1">
      <alignment horizontal="right" vertical="center"/>
      <protection locked="0"/>
    </xf>
    <xf numFmtId="164" fontId="12" fillId="2" borderId="29" xfId="0" applyNumberFormat="1" applyFont="1" applyFill="1" applyBorder="1" applyAlignment="1" applyProtection="1">
      <alignment horizontal="right" vertical="center"/>
      <protection locked="0"/>
    </xf>
    <xf numFmtId="164" fontId="12" fillId="2" borderId="4" xfId="0" applyNumberFormat="1" applyFont="1" applyFill="1" applyBorder="1" applyAlignment="1" applyProtection="1">
      <alignment horizontal="right" vertical="center"/>
      <protection locked="0"/>
    </xf>
    <xf numFmtId="164" fontId="11" fillId="2" borderId="34" xfId="0" applyNumberFormat="1" applyFont="1" applyFill="1" applyBorder="1" applyAlignment="1">
      <alignment vertical="center"/>
    </xf>
    <xf numFmtId="0" fontId="12" fillId="6" borderId="18" xfId="0" applyFont="1" applyFill="1" applyBorder="1" applyAlignment="1">
      <alignment horizontal="left" vertical="center"/>
    </xf>
    <xf numFmtId="0" fontId="11" fillId="2" borderId="17" xfId="0" applyFont="1" applyFill="1" applyBorder="1" applyAlignment="1">
      <alignment horizontal="center" vertical="center"/>
    </xf>
    <xf numFmtId="0" fontId="12" fillId="0" borderId="0" xfId="0" applyFont="1" applyBorder="1"/>
    <xf numFmtId="0" fontId="12" fillId="6" borderId="0" xfId="0" applyFont="1" applyFill="1" applyBorder="1" applyAlignment="1" applyProtection="1">
      <alignment horizontal="left" vertical="center" wrapText="1"/>
    </xf>
    <xf numFmtId="0" fontId="12" fillId="6" borderId="0" xfId="0" applyFont="1" applyFill="1" applyBorder="1" applyAlignment="1">
      <alignment horizontal="left" vertical="center" indent="2"/>
    </xf>
    <xf numFmtId="0" fontId="12" fillId="6" borderId="0" xfId="0" applyFont="1" applyFill="1" applyBorder="1" applyAlignment="1">
      <alignment horizontal="left" vertical="center"/>
    </xf>
    <xf numFmtId="0" fontId="12" fillId="0" borderId="21" xfId="0" applyFont="1" applyBorder="1"/>
    <xf numFmtId="0" fontId="12" fillId="0" borderId="20" xfId="0" applyFont="1" applyBorder="1" applyAlignment="1">
      <alignment vertical="center"/>
    </xf>
    <xf numFmtId="0" fontId="12" fillId="2" borderId="20" xfId="0" applyFont="1" applyFill="1" applyBorder="1" applyAlignment="1">
      <alignment vertical="center"/>
    </xf>
    <xf numFmtId="0" fontId="12" fillId="6" borderId="24" xfId="0" applyFont="1" applyFill="1" applyBorder="1" applyAlignment="1" applyProtection="1">
      <alignment vertical="center" wrapText="1"/>
    </xf>
    <xf numFmtId="164" fontId="17" fillId="2" borderId="1" xfId="0" applyNumberFormat="1" applyFont="1" applyFill="1" applyBorder="1" applyAlignment="1">
      <alignment horizontal="right" vertical="center"/>
    </xf>
    <xf numFmtId="164" fontId="12" fillId="2" borderId="1" xfId="1" applyNumberFormat="1" applyFill="1" applyBorder="1" applyProtection="1">
      <protection locked="0"/>
    </xf>
    <xf numFmtId="164" fontId="12" fillId="4" borderId="1" xfId="0" applyNumberFormat="1" applyFont="1" applyFill="1" applyBorder="1" applyAlignment="1" applyProtection="1">
      <alignment horizontal="right" vertical="center"/>
      <protection locked="0"/>
    </xf>
    <xf numFmtId="164" fontId="12" fillId="4" borderId="4" xfId="0" applyNumberFormat="1" applyFont="1" applyFill="1" applyBorder="1" applyAlignment="1" applyProtection="1">
      <alignment horizontal="right" vertical="center"/>
      <protection locked="0"/>
    </xf>
    <xf numFmtId="0" fontId="11" fillId="2" borderId="1" xfId="0" applyFont="1" applyFill="1" applyBorder="1" applyAlignment="1" applyProtection="1">
      <alignment horizontal="center" vertical="center"/>
    </xf>
    <xf numFmtId="0" fontId="11" fillId="2" borderId="1" xfId="1" applyFont="1" applyFill="1" applyBorder="1" applyAlignment="1">
      <alignment horizontal="center" vertical="center" wrapText="1"/>
    </xf>
    <xf numFmtId="0" fontId="12" fillId="0" borderId="1" xfId="1" applyBorder="1" applyAlignment="1">
      <alignment horizontal="left" indent="1"/>
    </xf>
    <xf numFmtId="0" fontId="12" fillId="6" borderId="33" xfId="0" applyFont="1" applyFill="1" applyBorder="1" applyAlignment="1" applyProtection="1">
      <alignment horizontal="left" vertical="center" wrapText="1"/>
    </xf>
    <xf numFmtId="0" fontId="12" fillId="6" borderId="33" xfId="0" applyFont="1" applyFill="1" applyBorder="1" applyAlignment="1" applyProtection="1">
      <alignment horizontal="left" vertical="center" wrapText="1"/>
    </xf>
    <xf numFmtId="0" fontId="26" fillId="0" borderId="0" xfId="1" applyFont="1" applyAlignment="1">
      <alignment horizontal="left" vertical="center"/>
    </xf>
    <xf numFmtId="0" fontId="13" fillId="0" borderId="0" xfId="0" applyFont="1" applyAlignment="1">
      <alignment horizontal="left" vertical="center"/>
    </xf>
    <xf numFmtId="0" fontId="26" fillId="0" borderId="0" xfId="1" applyFont="1" applyAlignment="1">
      <alignment horizontal="center" vertical="center"/>
    </xf>
    <xf numFmtId="164" fontId="0" fillId="0" borderId="0" xfId="0" applyNumberFormat="1"/>
    <xf numFmtId="0" fontId="17" fillId="0" borderId="22" xfId="12" applyFont="1" applyBorder="1" applyAlignment="1">
      <alignment horizontal="left"/>
    </xf>
    <xf numFmtId="164" fontId="17" fillId="0" borderId="23" xfId="12" applyNumberFormat="1" applyFont="1" applyFill="1" applyBorder="1" applyAlignment="1">
      <alignment horizontal="right" wrapText="1"/>
    </xf>
    <xf numFmtId="0" fontId="17" fillId="0" borderId="24" xfId="12" applyFont="1" applyBorder="1" applyAlignment="1">
      <alignment horizontal="left"/>
    </xf>
    <xf numFmtId="0" fontId="17" fillId="0" borderId="25" xfId="12" applyFont="1" applyBorder="1" applyAlignment="1">
      <alignment horizontal="left"/>
    </xf>
    <xf numFmtId="0" fontId="17" fillId="0" borderId="15" xfId="12" applyFont="1" applyFill="1" applyBorder="1" applyAlignment="1">
      <alignment horizontal="left" indent="2"/>
    </xf>
    <xf numFmtId="164" fontId="17" fillId="3" borderId="23" xfId="12" applyNumberFormat="1" applyFont="1" applyFill="1" applyBorder="1" applyAlignment="1">
      <alignment horizontal="right" vertical="center" wrapText="1"/>
    </xf>
    <xf numFmtId="164" fontId="17" fillId="3" borderId="20" xfId="12" applyNumberFormat="1" applyFont="1" applyFill="1" applyBorder="1" applyAlignment="1">
      <alignment vertical="center"/>
    </xf>
    <xf numFmtId="164" fontId="17" fillId="3" borderId="17" xfId="12" applyNumberFormat="1" applyFont="1" applyFill="1" applyBorder="1" applyAlignment="1">
      <alignment vertical="center"/>
    </xf>
    <xf numFmtId="164" fontId="17" fillId="3" borderId="20" xfId="12" applyNumberFormat="1" applyFont="1" applyFill="1" applyBorder="1" applyAlignment="1">
      <alignment horizontal="right" vertical="center"/>
    </xf>
    <xf numFmtId="164" fontId="17" fillId="3" borderId="17" xfId="12" applyNumberFormat="1" applyFont="1" applyFill="1" applyBorder="1" applyAlignment="1">
      <alignment horizontal="right" vertical="center"/>
    </xf>
    <xf numFmtId="164" fontId="17" fillId="0" borderId="52" xfId="0" applyNumberFormat="1" applyFont="1" applyBorder="1" applyAlignment="1">
      <alignment horizontal="right" vertical="center" wrapText="1"/>
    </xf>
    <xf numFmtId="0" fontId="34" fillId="0" borderId="52" xfId="0" applyFont="1" applyBorder="1" applyAlignment="1">
      <alignment horizontal="center" vertical="top"/>
    </xf>
    <xf numFmtId="0" fontId="29" fillId="0" borderId="53" xfId="0" applyFont="1" applyBorder="1" applyAlignment="1">
      <alignment vertical="top" wrapText="1"/>
    </xf>
    <xf numFmtId="0" fontId="14" fillId="2" borderId="0" xfId="0" applyFont="1" applyFill="1"/>
    <xf numFmtId="0" fontId="29" fillId="0" borderId="57" xfId="0" applyFont="1" applyBorder="1" applyAlignment="1">
      <alignment horizontal="center" vertical="top" wrapText="1"/>
    </xf>
    <xf numFmtId="164" fontId="17" fillId="2" borderId="33" xfId="0" applyNumberFormat="1" applyFont="1" applyFill="1" applyBorder="1" applyAlignment="1">
      <alignment horizontal="right" vertical="center"/>
    </xf>
    <xf numFmtId="0" fontId="30" fillId="5" borderId="16" xfId="0" applyFont="1" applyFill="1" applyBorder="1" applyAlignment="1">
      <alignment horizontal="center" vertical="center" wrapText="1"/>
    </xf>
    <xf numFmtId="0" fontId="12" fillId="0" borderId="0" xfId="0" applyFont="1" applyAlignment="1"/>
    <xf numFmtId="164" fontId="17" fillId="2" borderId="34" xfId="0" applyNumberFormat="1" applyFont="1" applyFill="1" applyBorder="1" applyAlignment="1">
      <alignment horizontal="right" vertical="center"/>
    </xf>
    <xf numFmtId="164" fontId="17" fillId="2" borderId="3" xfId="0" applyNumberFormat="1" applyFont="1" applyFill="1" applyBorder="1" applyAlignment="1">
      <alignment horizontal="right" vertical="center"/>
    </xf>
    <xf numFmtId="164" fontId="17" fillId="2" borderId="65" xfId="0" applyNumberFormat="1" applyFont="1" applyFill="1" applyBorder="1" applyAlignment="1">
      <alignment horizontal="right" vertical="center"/>
    </xf>
    <xf numFmtId="164" fontId="17" fillId="0" borderId="64" xfId="0" applyNumberFormat="1" applyFont="1" applyBorder="1" applyAlignment="1">
      <alignment horizontal="right" vertical="center" wrapText="1"/>
    </xf>
    <xf numFmtId="0" fontId="11" fillId="2" borderId="1" xfId="1" applyFont="1" applyFill="1" applyBorder="1" applyAlignment="1">
      <alignment horizontal="center"/>
    </xf>
    <xf numFmtId="0" fontId="12" fillId="0" borderId="1" xfId="1" applyFont="1" applyFill="1" applyBorder="1"/>
    <xf numFmtId="164" fontId="12" fillId="0" borderId="0" xfId="1" applyNumberFormat="1" applyFill="1" applyBorder="1" applyProtection="1">
      <protection locked="0"/>
    </xf>
    <xf numFmtId="164" fontId="12" fillId="0" borderId="1" xfId="1" applyNumberFormat="1" applyFont="1" applyBorder="1" applyProtection="1">
      <protection locked="0"/>
    </xf>
    <xf numFmtId="164" fontId="12" fillId="2" borderId="1" xfId="1" applyNumberFormat="1" applyFont="1" applyFill="1" applyBorder="1" applyProtection="1">
      <protection locked="0"/>
    </xf>
    <xf numFmtId="0" fontId="11" fillId="0" borderId="1" xfId="1" applyFont="1" applyFill="1" applyBorder="1"/>
    <xf numFmtId="0" fontId="19" fillId="0" borderId="1" xfId="1" applyFont="1" applyBorder="1"/>
    <xf numFmtId="0" fontId="26" fillId="0" borderId="0" xfId="1" applyFont="1" applyAlignment="1">
      <alignment vertical="center"/>
    </xf>
    <xf numFmtId="0" fontId="26" fillId="0" borderId="0" xfId="0" applyFont="1" applyAlignment="1">
      <alignment vertical="center"/>
    </xf>
    <xf numFmtId="0" fontId="57" fillId="5" borderId="11" xfId="0" applyFont="1" applyFill="1" applyBorder="1" applyAlignment="1">
      <alignment horizontal="center" vertical="center" wrapText="1"/>
    </xf>
    <xf numFmtId="0" fontId="57" fillId="2" borderId="11" xfId="1" applyFont="1" applyFill="1" applyBorder="1" applyAlignment="1">
      <alignment horizontal="center" vertical="center" wrapText="1"/>
    </xf>
    <xf numFmtId="0" fontId="57" fillId="5" borderId="50" xfId="0" applyFont="1" applyFill="1" applyBorder="1" applyAlignment="1">
      <alignment horizontal="center" vertical="center" wrapText="1"/>
    </xf>
    <xf numFmtId="0" fontId="60" fillId="0" borderId="76" xfId="1" applyFont="1" applyBorder="1" applyAlignment="1">
      <alignment horizontal="left" vertical="top" wrapText="1"/>
    </xf>
    <xf numFmtId="0" fontId="14" fillId="0" borderId="0" xfId="1" applyFont="1" applyAlignment="1">
      <alignment horizontal="left" vertical="top" wrapText="1"/>
    </xf>
    <xf numFmtId="0" fontId="60" fillId="0" borderId="76" xfId="1" applyFont="1" applyFill="1" applyBorder="1" applyAlignment="1">
      <alignment horizontal="left" vertical="top" wrapText="1"/>
    </xf>
    <xf numFmtId="0" fontId="24" fillId="0" borderId="76" xfId="1" applyFont="1" applyFill="1" applyBorder="1" applyAlignment="1">
      <alignment horizontal="left" vertical="top" wrapText="1"/>
    </xf>
    <xf numFmtId="0" fontId="13" fillId="0" borderId="76" xfId="1" applyFont="1" applyFill="1" applyBorder="1" applyAlignment="1">
      <alignment horizontal="left" vertical="top" wrapText="1"/>
    </xf>
    <xf numFmtId="0" fontId="61" fillId="3" borderId="66" xfId="1" applyFont="1" applyFill="1" applyBorder="1" applyAlignment="1">
      <alignment horizontal="left" vertical="top" wrapText="1"/>
    </xf>
    <xf numFmtId="0" fontId="45" fillId="0" borderId="66" xfId="1" applyFont="1" applyFill="1" applyBorder="1" applyAlignment="1">
      <alignment horizontal="left" vertical="center" wrapText="1"/>
    </xf>
    <xf numFmtId="0" fontId="45" fillId="0" borderId="0" xfId="1" applyFont="1" applyAlignment="1">
      <alignment horizontal="left" vertical="center" wrapText="1"/>
    </xf>
    <xf numFmtId="0" fontId="56" fillId="0" borderId="0" xfId="1" applyFont="1" applyAlignment="1">
      <alignment horizontal="left" vertical="top" wrapText="1"/>
    </xf>
    <xf numFmtId="0" fontId="45" fillId="0" borderId="2" xfId="1" applyFont="1" applyFill="1" applyBorder="1" applyAlignment="1">
      <alignment horizontal="left" vertical="center" wrapText="1"/>
    </xf>
    <xf numFmtId="0" fontId="45" fillId="0" borderId="76" xfId="1" applyFont="1" applyBorder="1" applyAlignment="1">
      <alignment horizontal="left" vertical="center" wrapText="1"/>
    </xf>
    <xf numFmtId="0" fontId="48" fillId="3" borderId="17" xfId="1" applyFont="1" applyFill="1" applyBorder="1" applyAlignment="1">
      <alignment horizontal="left" vertical="center" wrapText="1"/>
    </xf>
    <xf numFmtId="0" fontId="14" fillId="0" borderId="0" xfId="1" applyFont="1" applyAlignment="1">
      <alignment horizontal="left" vertical="center" wrapText="1"/>
    </xf>
    <xf numFmtId="0" fontId="61" fillId="3" borderId="66" xfId="1" applyFont="1" applyFill="1" applyBorder="1" applyAlignment="1">
      <alignment horizontal="left" vertical="center" wrapText="1"/>
    </xf>
    <xf numFmtId="0" fontId="50" fillId="0" borderId="66" xfId="1" applyFont="1" applyBorder="1" applyAlignment="1">
      <alignment horizontal="left" vertical="center" wrapText="1"/>
    </xf>
    <xf numFmtId="0" fontId="45" fillId="0" borderId="0" xfId="1" applyFont="1" applyFill="1" applyAlignment="1">
      <alignment horizontal="left" vertical="center" wrapText="1"/>
    </xf>
    <xf numFmtId="0" fontId="64" fillId="3" borderId="66" xfId="1" applyFont="1" applyFill="1" applyBorder="1" applyAlignment="1">
      <alignment horizontal="left" vertical="center" wrapText="1"/>
    </xf>
    <xf numFmtId="0" fontId="65" fillId="0" borderId="0" xfId="1" applyFont="1" applyAlignment="1">
      <alignment horizontal="left" vertical="center" wrapText="1"/>
    </xf>
    <xf numFmtId="0" fontId="66" fillId="0" borderId="66" xfId="1" applyFont="1" applyBorder="1" applyAlignment="1">
      <alignment horizontal="left" vertical="center" wrapText="1"/>
    </xf>
    <xf numFmtId="0" fontId="45" fillId="0" borderId="66" xfId="1" applyFont="1" applyBorder="1" applyAlignment="1">
      <alignment horizontal="left" vertical="center" wrapText="1"/>
    </xf>
    <xf numFmtId="0" fontId="61" fillId="7" borderId="66" xfId="1" applyFont="1" applyFill="1" applyBorder="1" applyAlignment="1">
      <alignment horizontal="left" vertical="center" wrapText="1"/>
    </xf>
    <xf numFmtId="0" fontId="45" fillId="7" borderId="76" xfId="1" applyFont="1" applyFill="1" applyBorder="1" applyAlignment="1">
      <alignment horizontal="left" vertical="center" wrapText="1"/>
    </xf>
    <xf numFmtId="0" fontId="67" fillId="3" borderId="66" xfId="1" applyFont="1" applyFill="1" applyBorder="1" applyAlignment="1">
      <alignment horizontal="left" vertical="center" wrapText="1"/>
    </xf>
    <xf numFmtId="0" fontId="68" fillId="0" borderId="76" xfId="1" applyFont="1" applyBorder="1" applyAlignment="1">
      <alignment horizontal="left" vertical="center" wrapText="1"/>
    </xf>
    <xf numFmtId="0" fontId="63" fillId="0" borderId="0" xfId="1" applyFont="1" applyAlignment="1">
      <alignment horizontal="left" vertical="center" wrapText="1"/>
    </xf>
    <xf numFmtId="0" fontId="63" fillId="0" borderId="76" xfId="1" applyFont="1" applyBorder="1" applyAlignment="1">
      <alignment horizontal="left" vertical="center" wrapText="1"/>
    </xf>
    <xf numFmtId="0" fontId="14" fillId="0" borderId="76" xfId="1" applyFont="1" applyBorder="1" applyAlignment="1">
      <alignment horizontal="left" vertical="top" wrapText="1"/>
    </xf>
    <xf numFmtId="0" fontId="12" fillId="0" borderId="2" xfId="0" applyFont="1" applyBorder="1"/>
    <xf numFmtId="0" fontId="28" fillId="0" borderId="0" xfId="12" applyFont="1" applyBorder="1" applyAlignment="1">
      <alignment horizontal="left"/>
    </xf>
    <xf numFmtId="165" fontId="12" fillId="3" borderId="66" xfId="1" applyNumberFormat="1" applyFill="1" applyBorder="1" applyAlignment="1" applyProtection="1">
      <alignment horizontal="right"/>
      <protection locked="0"/>
    </xf>
    <xf numFmtId="164" fontId="12" fillId="3" borderId="0" xfId="1" applyNumberFormat="1" applyFont="1" applyFill="1" applyAlignment="1">
      <alignment horizontal="right" vertical="center"/>
    </xf>
    <xf numFmtId="0" fontId="70" fillId="3" borderId="0" xfId="1" quotePrefix="1" applyFont="1" applyFill="1" applyAlignment="1">
      <alignment horizontal="left" vertical="center"/>
    </xf>
    <xf numFmtId="165" fontId="12" fillId="3" borderId="2" xfId="1" applyNumberFormat="1" applyFill="1" applyBorder="1" applyAlignment="1" applyProtection="1">
      <alignment horizontal="right"/>
      <protection locked="0"/>
    </xf>
    <xf numFmtId="165" fontId="11" fillId="3" borderId="17" xfId="1" applyNumberFormat="1" applyFont="1" applyFill="1" applyBorder="1" applyAlignment="1" applyProtection="1">
      <alignment horizontal="right"/>
      <protection locked="0"/>
    </xf>
    <xf numFmtId="164" fontId="12" fillId="0" borderId="0" xfId="1" applyNumberFormat="1" applyFont="1" applyAlignment="1">
      <alignment horizontal="left" vertical="center"/>
    </xf>
    <xf numFmtId="164" fontId="17" fillId="0" borderId="22" xfId="12" applyNumberFormat="1" applyFont="1" applyFill="1" applyBorder="1" applyAlignment="1">
      <alignment horizontal="right" wrapText="1"/>
    </xf>
    <xf numFmtId="164" fontId="17" fillId="3" borderId="8" xfId="12" applyNumberFormat="1" applyFont="1" applyFill="1" applyBorder="1" applyAlignment="1">
      <alignment vertical="center"/>
    </xf>
    <xf numFmtId="164" fontId="17" fillId="3" borderId="30" xfId="12" applyNumberFormat="1" applyFont="1" applyFill="1" applyBorder="1" applyAlignment="1">
      <alignment horizontal="right" wrapText="1"/>
    </xf>
    <xf numFmtId="164" fontId="17" fillId="3" borderId="33" xfId="12" applyNumberFormat="1" applyFont="1" applyFill="1" applyBorder="1" applyAlignment="1">
      <alignment horizontal="right" wrapText="1"/>
    </xf>
    <xf numFmtId="164" fontId="17" fillId="3" borderId="35" xfId="12" applyNumberFormat="1" applyFont="1" applyFill="1" applyBorder="1" applyAlignment="1">
      <alignment horizontal="right" wrapText="1"/>
    </xf>
    <xf numFmtId="0" fontId="19" fillId="0" borderId="0" xfId="1" applyFont="1" applyBorder="1"/>
    <xf numFmtId="0" fontId="23" fillId="0" borderId="3" xfId="1" applyFont="1" applyFill="1" applyBorder="1"/>
    <xf numFmtId="0" fontId="11" fillId="2" borderId="2" xfId="1" applyFont="1" applyFill="1" applyBorder="1" applyAlignment="1">
      <alignment horizontal="center"/>
    </xf>
    <xf numFmtId="0" fontId="11" fillId="2" borderId="3" xfId="1" applyFont="1" applyFill="1" applyBorder="1" applyAlignment="1">
      <alignment horizontal="center" vertical="center" wrapText="1"/>
    </xf>
    <xf numFmtId="0" fontId="45" fillId="0" borderId="66" xfId="1" applyFont="1" applyFill="1" applyBorder="1" applyAlignment="1">
      <alignment horizontal="left" vertical="top" wrapText="1"/>
    </xf>
    <xf numFmtId="0" fontId="11" fillId="0" borderId="0" xfId="1" applyFont="1" applyFill="1" applyBorder="1"/>
    <xf numFmtId="164" fontId="12" fillId="0" borderId="0" xfId="1" applyNumberFormat="1" applyFont="1" applyBorder="1" applyProtection="1">
      <protection locked="0"/>
    </xf>
    <xf numFmtId="0" fontId="73" fillId="6" borderId="0" xfId="0" applyFont="1" applyFill="1"/>
    <xf numFmtId="0" fontId="74" fillId="6" borderId="0" xfId="0" applyFont="1" applyFill="1"/>
    <xf numFmtId="0" fontId="17" fillId="6" borderId="0" xfId="0" applyFont="1" applyFill="1"/>
    <xf numFmtId="0" fontId="17" fillId="6" borderId="67" xfId="0" applyFont="1" applyFill="1" applyBorder="1" applyAlignment="1">
      <alignment horizontal="center" wrapText="1"/>
    </xf>
    <xf numFmtId="164" fontId="17" fillId="6" borderId="67" xfId="0" applyNumberFormat="1" applyFont="1" applyFill="1" applyBorder="1" applyAlignment="1">
      <alignment horizontal="right" wrapText="1"/>
    </xf>
    <xf numFmtId="0" fontId="17" fillId="6" borderId="0" xfId="0" applyFont="1" applyFill="1" applyBorder="1" applyAlignment="1">
      <alignment wrapText="1"/>
    </xf>
    <xf numFmtId="0" fontId="26" fillId="6" borderId="0" xfId="0" applyFont="1" applyFill="1" applyAlignment="1">
      <alignment vertical="center"/>
    </xf>
    <xf numFmtId="0" fontId="12" fillId="6" borderId="0" xfId="0" applyFont="1" applyFill="1"/>
    <xf numFmtId="0" fontId="55" fillId="6" borderId="66" xfId="0" applyFont="1" applyFill="1" applyBorder="1" applyAlignment="1">
      <alignment horizontal="left" vertical="center"/>
    </xf>
    <xf numFmtId="0" fontId="12" fillId="6" borderId="66" xfId="0" applyFont="1" applyFill="1" applyBorder="1" applyAlignment="1">
      <alignment vertical="center"/>
    </xf>
    <xf numFmtId="0" fontId="12" fillId="6" borderId="0" xfId="0" applyFont="1" applyFill="1" applyAlignment="1">
      <alignment vertical="center"/>
    </xf>
    <xf numFmtId="0" fontId="12" fillId="6" borderId="0" xfId="0" applyFont="1" applyFill="1" applyAlignment="1">
      <alignment horizontal="left" vertical="center"/>
    </xf>
    <xf numFmtId="0" fontId="14" fillId="6" borderId="0" xfId="0" applyFont="1" applyFill="1"/>
    <xf numFmtId="0" fontId="30" fillId="6" borderId="16" xfId="0" applyFont="1" applyFill="1" applyBorder="1" applyAlignment="1">
      <alignment horizontal="center" vertical="center" wrapText="1"/>
    </xf>
    <xf numFmtId="0" fontId="52" fillId="6" borderId="67" xfId="0" applyFont="1" applyFill="1" applyBorder="1" applyAlignment="1">
      <alignment horizontal="center" vertical="center" wrapText="1"/>
    </xf>
    <xf numFmtId="0" fontId="52" fillId="6" borderId="68" xfId="0" applyFont="1" applyFill="1" applyBorder="1" applyAlignment="1">
      <alignment horizontal="center" vertical="center" wrapText="1"/>
    </xf>
    <xf numFmtId="0" fontId="30" fillId="6" borderId="8" xfId="0" applyFont="1" applyFill="1" applyBorder="1" applyAlignment="1">
      <alignment horizontal="center" vertical="center" wrapText="1"/>
    </xf>
    <xf numFmtId="0" fontId="30" fillId="6" borderId="11" xfId="0" applyFont="1" applyFill="1" applyBorder="1" applyAlignment="1">
      <alignment horizontal="center" vertical="center" wrapText="1"/>
    </xf>
    <xf numFmtId="0" fontId="34" fillId="6" borderId="49" xfId="0" applyFont="1" applyFill="1" applyBorder="1" applyAlignment="1">
      <alignment horizontal="center" vertical="top"/>
    </xf>
    <xf numFmtId="0" fontId="29" fillId="6" borderId="49" xfId="0" applyFont="1" applyFill="1" applyBorder="1" applyAlignment="1">
      <alignment vertical="top" wrapText="1"/>
    </xf>
    <xf numFmtId="0" fontId="29" fillId="6" borderId="56" xfId="0" applyFont="1" applyFill="1" applyBorder="1" applyAlignment="1">
      <alignment horizontal="center" vertical="top" wrapText="1"/>
    </xf>
    <xf numFmtId="164" fontId="17" fillId="6" borderId="31" xfId="0" applyNumberFormat="1" applyFont="1" applyFill="1" applyBorder="1" applyAlignment="1">
      <alignment horizontal="right" vertical="center" wrapText="1"/>
    </xf>
    <xf numFmtId="0" fontId="29" fillId="6" borderId="49" xfId="0" applyFont="1" applyFill="1" applyBorder="1" applyAlignment="1">
      <alignment horizontal="left" vertical="top" wrapText="1"/>
    </xf>
    <xf numFmtId="0" fontId="34" fillId="6" borderId="52" xfId="0" applyFont="1" applyFill="1" applyBorder="1" applyAlignment="1">
      <alignment horizontal="center" vertical="top"/>
    </xf>
    <xf numFmtId="0" fontId="29" fillId="6" borderId="53" xfId="0" applyFont="1" applyFill="1" applyBorder="1" applyAlignment="1">
      <alignment vertical="top" wrapText="1"/>
    </xf>
    <xf numFmtId="0" fontId="29" fillId="6" borderId="57" xfId="0" applyFont="1" applyFill="1" applyBorder="1" applyAlignment="1">
      <alignment horizontal="center" vertical="top" wrapText="1"/>
    </xf>
    <xf numFmtId="164" fontId="17" fillId="6" borderId="52" xfId="0" applyNumberFormat="1" applyFont="1" applyFill="1" applyBorder="1" applyAlignment="1">
      <alignment horizontal="right" vertical="center" wrapText="1"/>
    </xf>
    <xf numFmtId="0" fontId="29" fillId="6" borderId="55" xfId="0" applyFont="1" applyFill="1" applyBorder="1" applyAlignment="1">
      <alignment horizontal="left" vertical="top" wrapText="1"/>
    </xf>
    <xf numFmtId="0" fontId="34" fillId="6" borderId="55" xfId="0" applyFont="1" applyFill="1" applyBorder="1" applyAlignment="1">
      <alignment horizontal="center" vertical="top"/>
    </xf>
    <xf numFmtId="0" fontId="29" fillId="6" borderId="55" xfId="0" applyFont="1" applyFill="1" applyBorder="1" applyAlignment="1">
      <alignment vertical="top" wrapText="1"/>
    </xf>
    <xf numFmtId="0" fontId="29" fillId="6" borderId="58" xfId="0" applyFont="1" applyFill="1" applyBorder="1" applyAlignment="1">
      <alignment horizontal="center" vertical="top" wrapText="1"/>
    </xf>
    <xf numFmtId="0" fontId="12" fillId="6" borderId="1" xfId="0" applyFont="1" applyFill="1" applyBorder="1" applyAlignment="1"/>
    <xf numFmtId="0" fontId="20" fillId="6" borderId="6" xfId="0" applyFont="1" applyFill="1" applyBorder="1" applyAlignment="1">
      <alignment vertical="center" wrapText="1"/>
    </xf>
    <xf numFmtId="0" fontId="54" fillId="6" borderId="2" xfId="0" applyFont="1" applyFill="1" applyBorder="1" applyAlignment="1"/>
    <xf numFmtId="0" fontId="55" fillId="6" borderId="66" xfId="0" applyFont="1" applyFill="1" applyBorder="1" applyAlignment="1"/>
    <xf numFmtId="0" fontId="12" fillId="6" borderId="66" xfId="0" applyFont="1" applyFill="1" applyBorder="1"/>
    <xf numFmtId="0" fontId="12" fillId="6" borderId="0" xfId="0" applyFont="1" applyFill="1" applyBorder="1" applyAlignment="1"/>
    <xf numFmtId="0" fontId="54" fillId="6" borderId="1" xfId="0" applyFont="1" applyFill="1" applyBorder="1" applyAlignment="1" applyProtection="1">
      <protection locked="0"/>
    </xf>
    <xf numFmtId="0" fontId="30" fillId="6" borderId="0" xfId="0" applyFont="1" applyFill="1" applyBorder="1" applyAlignment="1">
      <alignment horizontal="center" vertical="center" wrapText="1"/>
    </xf>
    <xf numFmtId="0" fontId="43" fillId="6" borderId="0" xfId="1" applyFont="1" applyFill="1" applyBorder="1" applyAlignment="1">
      <alignment horizontal="center" vertical="center" wrapText="1"/>
    </xf>
    <xf numFmtId="0" fontId="12" fillId="6" borderId="0" xfId="0" applyFont="1" applyFill="1" applyBorder="1"/>
    <xf numFmtId="0" fontId="34" fillId="6" borderId="1" xfId="0" applyFont="1" applyFill="1" applyBorder="1" applyAlignment="1" applyProtection="1">
      <alignment horizontal="center" vertical="center"/>
      <protection locked="0"/>
    </xf>
    <xf numFmtId="164" fontId="17" fillId="6" borderId="33" xfId="0" applyNumberFormat="1" applyFont="1" applyFill="1" applyBorder="1" applyAlignment="1" applyProtection="1">
      <alignment horizontal="right" vertical="center" wrapText="1"/>
      <protection locked="0"/>
    </xf>
    <xf numFmtId="164" fontId="17" fillId="6" borderId="1" xfId="0" applyNumberFormat="1" applyFont="1" applyFill="1" applyBorder="1" applyAlignment="1" applyProtection="1">
      <alignment horizontal="right" vertical="center" wrapText="1"/>
      <protection locked="0"/>
    </xf>
    <xf numFmtId="164" fontId="17" fillId="6" borderId="48" xfId="0" applyNumberFormat="1" applyFont="1" applyFill="1" applyBorder="1" applyAlignment="1" applyProtection="1">
      <alignment horizontal="right" vertical="center" wrapText="1"/>
      <protection locked="0"/>
    </xf>
    <xf numFmtId="164" fontId="17" fillId="6" borderId="0" xfId="0" applyNumberFormat="1" applyFont="1" applyFill="1" applyBorder="1" applyAlignment="1">
      <alignment horizontal="right" vertical="center" wrapText="1"/>
    </xf>
    <xf numFmtId="10" fontId="17" fillId="6" borderId="33" xfId="83" applyNumberFormat="1" applyFont="1" applyFill="1" applyBorder="1" applyAlignment="1" applyProtection="1">
      <alignment horizontal="right" vertical="center" wrapText="1"/>
      <protection locked="0"/>
    </xf>
    <xf numFmtId="10" fontId="17" fillId="6" borderId="1" xfId="83" applyNumberFormat="1" applyFont="1" applyFill="1" applyBorder="1" applyAlignment="1" applyProtection="1">
      <alignment horizontal="right" vertical="center" wrapText="1"/>
      <protection locked="0"/>
    </xf>
    <xf numFmtId="10" fontId="17" fillId="6" borderId="48" xfId="83" applyNumberFormat="1" applyFont="1" applyFill="1" applyBorder="1" applyAlignment="1" applyProtection="1">
      <alignment horizontal="right" vertical="center" wrapText="1"/>
      <protection locked="0"/>
    </xf>
    <xf numFmtId="10" fontId="17" fillId="6" borderId="0" xfId="83" applyNumberFormat="1" applyFont="1" applyFill="1" applyBorder="1" applyAlignment="1">
      <alignment horizontal="right" vertical="center" wrapText="1"/>
    </xf>
    <xf numFmtId="0" fontId="14" fillId="6" borderId="6" xfId="1" applyFont="1" applyFill="1" applyBorder="1" applyAlignment="1" applyProtection="1">
      <alignment horizontal="left" vertical="center"/>
      <protection locked="0"/>
    </xf>
    <xf numFmtId="0" fontId="0" fillId="6" borderId="0" xfId="0" applyFont="1" applyFill="1"/>
    <xf numFmtId="0" fontId="14" fillId="6" borderId="1" xfId="1" applyFont="1" applyFill="1" applyBorder="1" applyAlignment="1" applyProtection="1">
      <alignment horizontal="left" vertical="center"/>
      <protection locked="0"/>
    </xf>
    <xf numFmtId="0" fontId="14" fillId="6" borderId="4" xfId="1" applyFont="1" applyFill="1" applyBorder="1" applyAlignment="1" applyProtection="1">
      <alignment horizontal="left" vertical="center"/>
      <protection locked="0"/>
    </xf>
    <xf numFmtId="0" fontId="12" fillId="6" borderId="1" xfId="0" applyFont="1" applyFill="1" applyBorder="1" applyAlignment="1" applyProtection="1">
      <alignment horizontal="center"/>
      <protection locked="0"/>
    </xf>
    <xf numFmtId="0" fontId="12" fillId="6" borderId="0" xfId="1" applyFont="1" applyFill="1"/>
    <xf numFmtId="0" fontId="12" fillId="6" borderId="0" xfId="1" applyFill="1"/>
    <xf numFmtId="0" fontId="12" fillId="6" borderId="0" xfId="1" applyFont="1" applyFill="1" applyBorder="1" applyAlignment="1"/>
    <xf numFmtId="164" fontId="17" fillId="6" borderId="80" xfId="0" applyNumberFormat="1" applyFont="1" applyFill="1" applyBorder="1" applyAlignment="1">
      <alignment horizontal="right" wrapText="1"/>
    </xf>
    <xf numFmtId="165" fontId="12" fillId="6" borderId="80" xfId="1" applyNumberFormat="1" applyFont="1" applyFill="1" applyBorder="1" applyAlignment="1" applyProtection="1">
      <alignment horizontal="right"/>
      <protection locked="0"/>
    </xf>
    <xf numFmtId="0" fontId="54" fillId="6" borderId="4" xfId="0" applyFont="1" applyFill="1" applyBorder="1" applyAlignment="1" applyProtection="1">
      <protection locked="0"/>
    </xf>
    <xf numFmtId="0" fontId="14" fillId="0" borderId="84" xfId="1" applyFont="1" applyBorder="1" applyAlignment="1">
      <alignment horizontal="left" vertical="top" wrapText="1"/>
    </xf>
    <xf numFmtId="0" fontId="14" fillId="0" borderId="0" xfId="1" applyFont="1" applyBorder="1" applyAlignment="1">
      <alignment horizontal="left" vertical="top" wrapText="1"/>
    </xf>
    <xf numFmtId="0" fontId="13" fillId="0" borderId="2" xfId="1" applyFont="1" applyFill="1" applyBorder="1" applyAlignment="1">
      <alignment horizontal="left" vertical="top" wrapText="1"/>
    </xf>
    <xf numFmtId="0" fontId="45" fillId="0" borderId="76" xfId="1" applyFont="1" applyFill="1" applyBorder="1" applyAlignment="1">
      <alignment horizontal="left" vertical="top" wrapText="1"/>
    </xf>
    <xf numFmtId="0" fontId="45" fillId="0" borderId="3" xfId="1" applyFont="1" applyFill="1" applyBorder="1" applyAlignment="1">
      <alignment horizontal="left" vertical="top" wrapText="1"/>
    </xf>
    <xf numFmtId="0" fontId="11" fillId="6" borderId="0" xfId="1" applyFont="1" applyFill="1" applyBorder="1" applyAlignment="1"/>
    <xf numFmtId="0" fontId="13" fillId="6" borderId="1" xfId="1" applyFont="1" applyFill="1" applyBorder="1" applyAlignment="1" applyProtection="1">
      <alignment horizontal="center" vertical="center"/>
      <protection locked="0"/>
    </xf>
    <xf numFmtId="0" fontId="13" fillId="6" borderId="0" xfId="1" applyFont="1" applyFill="1" applyBorder="1" applyAlignment="1"/>
    <xf numFmtId="0" fontId="13" fillId="0" borderId="66" xfId="1" applyFont="1" applyFill="1" applyBorder="1" applyAlignment="1">
      <alignment horizontal="center" vertical="center" wrapText="1"/>
    </xf>
    <xf numFmtId="0" fontId="14" fillId="0" borderId="66" xfId="0" applyFont="1" applyFill="1" applyBorder="1"/>
    <xf numFmtId="0" fontId="12" fillId="6" borderId="66" xfId="0" applyFont="1" applyFill="1" applyBorder="1" applyAlignment="1"/>
    <xf numFmtId="0" fontId="11" fillId="6" borderId="0" xfId="1" applyFont="1" applyFill="1" applyBorder="1" applyAlignment="1">
      <alignment horizontal="left"/>
    </xf>
    <xf numFmtId="164" fontId="14" fillId="2" borderId="66" xfId="0" applyNumberFormat="1" applyFont="1" applyFill="1" applyBorder="1"/>
    <xf numFmtId="165" fontId="12" fillId="2" borderId="67" xfId="1" applyNumberFormat="1" applyFont="1" applyFill="1" applyBorder="1" applyAlignment="1" applyProtection="1">
      <alignment horizontal="right"/>
      <protection locked="0"/>
    </xf>
    <xf numFmtId="164" fontId="13" fillId="2" borderId="33" xfId="1" applyNumberFormat="1" applyFont="1" applyFill="1" applyBorder="1" applyAlignment="1" applyProtection="1">
      <alignment vertical="center"/>
      <protection locked="0"/>
    </xf>
    <xf numFmtId="164" fontId="13" fillId="2" borderId="48" xfId="1" applyNumberFormat="1" applyFont="1" applyFill="1" applyBorder="1" applyAlignment="1" applyProtection="1">
      <alignment vertical="center"/>
      <protection locked="0"/>
    </xf>
    <xf numFmtId="164" fontId="13" fillId="2" borderId="1" xfId="1" applyNumberFormat="1" applyFont="1" applyFill="1" applyBorder="1" applyAlignment="1" applyProtection="1">
      <alignment vertical="center"/>
      <protection locked="0"/>
    </xf>
    <xf numFmtId="164" fontId="14" fillId="2" borderId="30" xfId="1" applyNumberFormat="1" applyFont="1" applyFill="1" applyBorder="1" applyAlignment="1" applyProtection="1">
      <alignment vertical="center"/>
      <protection locked="0"/>
    </xf>
    <xf numFmtId="164" fontId="14" fillId="2" borderId="1" xfId="1" applyNumberFormat="1" applyFont="1" applyFill="1" applyBorder="1" applyAlignment="1" applyProtection="1">
      <alignment vertical="center"/>
      <protection locked="0"/>
    </xf>
    <xf numFmtId="164" fontId="14" fillId="2" borderId="51" xfId="1" applyNumberFormat="1" applyFont="1" applyFill="1" applyBorder="1" applyAlignment="1" applyProtection="1">
      <alignment vertical="center"/>
      <protection locked="0"/>
    </xf>
    <xf numFmtId="164" fontId="17" fillId="2" borderId="48" xfId="0" applyNumberFormat="1" applyFont="1" applyFill="1" applyBorder="1" applyAlignment="1">
      <alignment horizontal="right" vertical="center"/>
    </xf>
    <xf numFmtId="164" fontId="14" fillId="3" borderId="59" xfId="0" applyNumberFormat="1" applyFont="1" applyFill="1" applyBorder="1" applyAlignment="1">
      <alignment horizontal="right" vertical="center" wrapText="1"/>
    </xf>
    <xf numFmtId="164" fontId="14" fillId="3" borderId="60" xfId="0" applyNumberFormat="1" applyFont="1" applyFill="1" applyBorder="1" applyAlignment="1">
      <alignment horizontal="right" vertical="center" wrapText="1"/>
    </xf>
    <xf numFmtId="164" fontId="14" fillId="3" borderId="61" xfId="0" applyNumberFormat="1" applyFont="1" applyFill="1" applyBorder="1" applyAlignment="1">
      <alignment horizontal="right" vertical="center" wrapText="1"/>
    </xf>
    <xf numFmtId="164" fontId="17" fillId="3" borderId="62" xfId="0" applyNumberFormat="1" applyFont="1" applyFill="1" applyBorder="1" applyAlignment="1">
      <alignment horizontal="right" vertical="center" wrapText="1"/>
    </xf>
    <xf numFmtId="164" fontId="17" fillId="3" borderId="63" xfId="0" applyNumberFormat="1" applyFont="1" applyFill="1" applyBorder="1" applyAlignment="1">
      <alignment horizontal="right" vertical="center" wrapText="1"/>
    </xf>
    <xf numFmtId="164" fontId="17" fillId="3" borderId="54" xfId="0" applyNumberFormat="1" applyFont="1" applyFill="1" applyBorder="1" applyAlignment="1">
      <alignment horizontal="right" vertical="center" wrapText="1"/>
    </xf>
    <xf numFmtId="164" fontId="17" fillId="0" borderId="55" xfId="0" applyNumberFormat="1" applyFont="1" applyBorder="1" applyAlignment="1">
      <alignment horizontal="right" vertical="center" wrapText="1"/>
    </xf>
    <xf numFmtId="0" fontId="12" fillId="0" borderId="1" xfId="0" applyFont="1" applyBorder="1" applyAlignment="1">
      <alignment vertical="center"/>
    </xf>
    <xf numFmtId="0" fontId="40" fillId="0" borderId="0" xfId="0" applyFont="1" applyAlignment="1">
      <alignment horizontal="left" vertical="center"/>
    </xf>
    <xf numFmtId="0" fontId="22" fillId="0" borderId="0" xfId="0" applyFont="1" applyAlignment="1">
      <alignment horizontal="left" vertical="center"/>
    </xf>
    <xf numFmtId="0" fontId="15" fillId="0" borderId="0" xfId="0" applyFont="1" applyAlignment="1">
      <alignment horizontal="left" vertical="center"/>
    </xf>
    <xf numFmtId="0" fontId="22" fillId="0" borderId="0" xfId="0" applyFont="1" applyAlignment="1">
      <alignment horizontal="right" vertical="center"/>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21" fillId="0" borderId="14" xfId="0" applyFont="1" applyBorder="1" applyAlignment="1">
      <alignment horizontal="left" vertical="center"/>
    </xf>
    <xf numFmtId="0" fontId="22" fillId="0" borderId="12" xfId="0" applyFont="1" applyBorder="1" applyAlignment="1">
      <alignment horizontal="left" vertical="center"/>
    </xf>
    <xf numFmtId="49" fontId="21" fillId="0" borderId="11" xfId="0" applyNumberFormat="1" applyFont="1" applyBorder="1" applyAlignment="1">
      <alignment horizontal="left" vertical="center"/>
    </xf>
    <xf numFmtId="49" fontId="21" fillId="0" borderId="9" xfId="0" applyNumberFormat="1" applyFont="1" applyBorder="1" applyAlignment="1">
      <alignment horizontal="left" vertical="center"/>
    </xf>
    <xf numFmtId="49" fontId="21" fillId="0" borderId="10" xfId="0" applyNumberFormat="1" applyFont="1" applyBorder="1" applyAlignment="1">
      <alignment horizontal="left" vertical="center"/>
    </xf>
    <xf numFmtId="0" fontId="41" fillId="0" borderId="15" xfId="7" applyFont="1" applyBorder="1" applyAlignment="1">
      <alignment horizontal="left" vertical="center"/>
    </xf>
    <xf numFmtId="0" fontId="22" fillId="0" borderId="15" xfId="0" applyFont="1" applyBorder="1" applyAlignment="1">
      <alignment horizontal="left" vertical="center"/>
    </xf>
    <xf numFmtId="0" fontId="22" fillId="0" borderId="16" xfId="0" applyFont="1" applyBorder="1" applyAlignment="1">
      <alignment horizontal="left" vertical="center"/>
    </xf>
    <xf numFmtId="0" fontId="22" fillId="0" borderId="14" xfId="0" applyFont="1" applyBorder="1" applyAlignment="1">
      <alignment horizontal="left" vertical="center"/>
    </xf>
    <xf numFmtId="0" fontId="17" fillId="6" borderId="82" xfId="0" applyFont="1" applyFill="1" applyBorder="1" applyAlignment="1">
      <alignment horizontal="center" wrapText="1"/>
    </xf>
    <xf numFmtId="0" fontId="17" fillId="6" borderId="83" xfId="0" applyFont="1" applyFill="1" applyBorder="1" applyAlignment="1">
      <alignment horizontal="center" wrapText="1"/>
    </xf>
    <xf numFmtId="0" fontId="75" fillId="6" borderId="0" xfId="0" applyFont="1" applyFill="1" applyBorder="1" applyAlignment="1">
      <alignment horizontal="left" vertical="center" wrapText="1"/>
    </xf>
    <xf numFmtId="0" fontId="37" fillId="6" borderId="15" xfId="0" applyFont="1" applyFill="1" applyBorder="1" applyAlignment="1">
      <alignment horizontal="left" vertical="center" wrapText="1"/>
    </xf>
    <xf numFmtId="0" fontId="37" fillId="6" borderId="16" xfId="0" applyFont="1" applyFill="1" applyBorder="1" applyAlignment="1">
      <alignment horizontal="left" vertical="center" wrapText="1"/>
    </xf>
    <xf numFmtId="0" fontId="37" fillId="6" borderId="14" xfId="0" applyFont="1" applyFill="1" applyBorder="1" applyAlignment="1">
      <alignment horizontal="left" vertical="center" wrapText="1"/>
    </xf>
    <xf numFmtId="0" fontId="55" fillId="6" borderId="81" xfId="0" applyFont="1" applyFill="1" applyBorder="1" applyAlignment="1">
      <alignment horizontal="center" wrapText="1"/>
    </xf>
    <xf numFmtId="0" fontId="23" fillId="0" borderId="1" xfId="1" applyFont="1" applyBorder="1" applyAlignment="1">
      <alignment horizontal="center"/>
    </xf>
    <xf numFmtId="0" fontId="26" fillId="0" borderId="0" xfId="1" applyFont="1" applyAlignment="1">
      <alignment horizontal="left" vertical="center"/>
    </xf>
    <xf numFmtId="0" fontId="11" fillId="2" borderId="1" xfId="1" applyFont="1" applyFill="1" applyBorder="1" applyAlignment="1">
      <alignment horizontal="center" vertical="center"/>
    </xf>
    <xf numFmtId="0" fontId="17" fillId="0" borderId="4" xfId="1" applyFont="1" applyBorder="1" applyAlignment="1">
      <alignment horizontal="left" vertical="center" wrapText="1"/>
    </xf>
    <xf numFmtId="0" fontId="17" fillId="0" borderId="6" xfId="1" applyFont="1" applyBorder="1" applyAlignment="1">
      <alignment horizontal="left" vertical="center" wrapText="1"/>
    </xf>
    <xf numFmtId="0" fontId="17" fillId="0" borderId="5" xfId="1" applyFont="1" applyBorder="1" applyAlignment="1">
      <alignment horizontal="left" vertical="center" wrapText="1"/>
    </xf>
    <xf numFmtId="0" fontId="34" fillId="6" borderId="75" xfId="0" applyFont="1" applyFill="1" applyBorder="1" applyAlignment="1">
      <alignment horizontal="center" vertical="top"/>
    </xf>
    <xf numFmtId="0" fontId="34" fillId="6" borderId="0" xfId="0" applyFont="1" applyFill="1" applyBorder="1" applyAlignment="1">
      <alignment horizontal="center" vertical="top"/>
    </xf>
    <xf numFmtId="0" fontId="19" fillId="6" borderId="0" xfId="0" applyFont="1" applyFill="1" applyBorder="1" applyAlignment="1">
      <alignment horizontal="center" vertical="top" wrapText="1"/>
    </xf>
    <xf numFmtId="0" fontId="17" fillId="6" borderId="0" xfId="0" applyFont="1" applyFill="1" applyAlignment="1">
      <alignment horizontal="left" vertical="center" wrapText="1"/>
    </xf>
    <xf numFmtId="0" fontId="17" fillId="6" borderId="9" xfId="0" applyFont="1" applyFill="1" applyBorder="1" applyAlignment="1">
      <alignment horizontal="left" vertical="center" wrapText="1"/>
    </xf>
    <xf numFmtId="0" fontId="26" fillId="6" borderId="0" xfId="0" applyFont="1" applyFill="1" applyAlignment="1">
      <alignment horizontal="left" vertical="center"/>
    </xf>
    <xf numFmtId="0" fontId="13" fillId="6" borderId="7" xfId="0" applyFont="1" applyFill="1" applyBorder="1" applyAlignment="1">
      <alignment horizontal="center" vertical="center" wrapText="1"/>
    </xf>
    <xf numFmtId="0" fontId="13" fillId="6" borderId="13" xfId="0" applyFont="1" applyFill="1" applyBorder="1" applyAlignment="1">
      <alignment horizontal="center" vertical="center" wrapText="1"/>
    </xf>
    <xf numFmtId="0" fontId="13" fillId="6" borderId="8" xfId="0" applyFont="1" applyFill="1" applyBorder="1" applyAlignment="1">
      <alignment horizontal="center" vertical="center" wrapText="1"/>
    </xf>
    <xf numFmtId="0" fontId="30" fillId="6" borderId="15" xfId="0" applyFont="1" applyFill="1" applyBorder="1" applyAlignment="1">
      <alignment horizontal="center" vertical="center" wrapText="1"/>
    </xf>
    <xf numFmtId="0" fontId="30" fillId="6" borderId="16" xfId="0" applyFont="1" applyFill="1" applyBorder="1" applyAlignment="1">
      <alignment horizontal="center" vertical="center" wrapText="1"/>
    </xf>
    <xf numFmtId="0" fontId="30" fillId="6" borderId="14" xfId="0" applyFont="1" applyFill="1" applyBorder="1" applyAlignment="1">
      <alignment horizontal="center" vertical="center" wrapText="1"/>
    </xf>
    <xf numFmtId="0" fontId="30" fillId="6" borderId="7" xfId="0" applyFont="1" applyFill="1" applyBorder="1" applyAlignment="1">
      <alignment horizontal="center" vertical="center" wrapText="1"/>
    </xf>
    <xf numFmtId="0" fontId="30" fillId="6" borderId="13" xfId="0" applyFont="1" applyFill="1" applyBorder="1" applyAlignment="1">
      <alignment horizontal="center" vertical="center" wrapText="1"/>
    </xf>
    <xf numFmtId="0" fontId="30" fillId="6" borderId="8" xfId="0" applyFont="1" applyFill="1" applyBorder="1" applyAlignment="1">
      <alignment horizontal="center" vertical="center" wrapText="1"/>
    </xf>
    <xf numFmtId="0" fontId="30" fillId="6" borderId="11" xfId="0" applyFont="1" applyFill="1" applyBorder="1" applyAlignment="1">
      <alignment horizontal="center" vertical="center" wrapText="1"/>
    </xf>
    <xf numFmtId="0" fontId="30" fillId="6" borderId="9" xfId="0" applyFont="1" applyFill="1" applyBorder="1" applyAlignment="1">
      <alignment horizontal="center" vertical="center" wrapText="1"/>
    </xf>
    <xf numFmtId="0" fontId="30" fillId="6" borderId="10" xfId="0" applyFont="1" applyFill="1" applyBorder="1" applyAlignment="1">
      <alignment horizontal="center" vertical="center" wrapText="1"/>
    </xf>
    <xf numFmtId="0" fontId="30" fillId="6" borderId="50" xfId="0" applyFont="1" applyFill="1" applyBorder="1" applyAlignment="1">
      <alignment horizontal="center" vertical="center" wrapText="1"/>
    </xf>
    <xf numFmtId="0" fontId="52" fillId="6" borderId="69" xfId="0" applyFont="1" applyFill="1" applyBorder="1" applyAlignment="1">
      <alignment horizontal="center" vertical="center" wrapText="1"/>
    </xf>
    <xf numFmtId="0" fontId="52" fillId="6" borderId="70" xfId="0" applyFont="1" applyFill="1" applyBorder="1" applyAlignment="1">
      <alignment horizontal="center" vertical="center" wrapText="1"/>
    </xf>
    <xf numFmtId="0" fontId="52" fillId="6" borderId="71" xfId="0" applyFont="1" applyFill="1" applyBorder="1" applyAlignment="1">
      <alignment horizontal="center" vertical="center" wrapText="1"/>
    </xf>
    <xf numFmtId="0" fontId="52" fillId="6" borderId="72" xfId="0" applyFont="1" applyFill="1" applyBorder="1" applyAlignment="1">
      <alignment horizontal="center" vertical="center" wrapText="1"/>
    </xf>
    <xf numFmtId="0" fontId="52" fillId="6" borderId="73" xfId="0" applyFont="1" applyFill="1" applyBorder="1" applyAlignment="1">
      <alignment horizontal="center" vertical="center" wrapText="1"/>
    </xf>
    <xf numFmtId="0" fontId="52" fillId="6" borderId="74" xfId="0" applyFont="1" applyFill="1" applyBorder="1" applyAlignment="1">
      <alignment horizontal="center" vertical="center" wrapText="1"/>
    </xf>
    <xf numFmtId="0" fontId="16" fillId="6" borderId="7" xfId="0" applyFont="1" applyFill="1" applyBorder="1" applyAlignment="1">
      <alignment horizontal="center" vertical="center" wrapText="1"/>
    </xf>
    <xf numFmtId="0" fontId="16" fillId="6" borderId="13" xfId="0" applyFont="1" applyFill="1" applyBorder="1" applyAlignment="1">
      <alignment horizontal="center" vertical="center" wrapText="1"/>
    </xf>
    <xf numFmtId="0" fontId="16" fillId="6" borderId="8" xfId="0" applyFont="1" applyFill="1" applyBorder="1" applyAlignment="1">
      <alignment horizontal="center" vertical="center" wrapText="1"/>
    </xf>
    <xf numFmtId="0" fontId="13" fillId="6" borderId="4" xfId="1" applyFont="1" applyFill="1" applyBorder="1" applyAlignment="1" applyProtection="1">
      <alignment horizontal="center" vertical="center"/>
      <protection locked="0"/>
    </xf>
    <xf numFmtId="0" fontId="13" fillId="6" borderId="5" xfId="1" applyFont="1" applyFill="1" applyBorder="1" applyAlignment="1" applyProtection="1">
      <alignment horizontal="center" vertical="center"/>
      <protection locked="0"/>
    </xf>
    <xf numFmtId="0" fontId="30" fillId="6" borderId="15" xfId="0" applyFont="1" applyFill="1" applyBorder="1" applyAlignment="1" applyProtection="1">
      <alignment horizontal="center" vertical="center" wrapText="1"/>
      <protection locked="0"/>
    </xf>
    <xf numFmtId="0" fontId="30" fillId="6" borderId="16" xfId="0" applyFont="1" applyFill="1" applyBorder="1" applyAlignment="1" applyProtection="1">
      <alignment horizontal="center" vertical="center" wrapText="1"/>
      <protection locked="0"/>
    </xf>
    <xf numFmtId="0" fontId="30" fillId="6" borderId="14" xfId="0" applyFont="1" applyFill="1" applyBorder="1" applyAlignment="1" applyProtection="1">
      <alignment horizontal="center" vertical="center" wrapText="1"/>
      <protection locked="0"/>
    </xf>
    <xf numFmtId="0" fontId="56" fillId="6" borderId="30" xfId="1" applyFont="1" applyFill="1" applyBorder="1" applyAlignment="1" applyProtection="1">
      <alignment horizontal="center"/>
      <protection locked="0"/>
    </xf>
    <xf numFmtId="0" fontId="56" fillId="6" borderId="32" xfId="1" applyFont="1" applyFill="1" applyBorder="1" applyAlignment="1" applyProtection="1">
      <alignment horizontal="center"/>
      <protection locked="0"/>
    </xf>
    <xf numFmtId="0" fontId="13" fillId="0" borderId="66" xfId="0" applyFont="1" applyFill="1" applyBorder="1" applyAlignment="1">
      <alignment horizontal="center"/>
    </xf>
    <xf numFmtId="0" fontId="13" fillId="6" borderId="28" xfId="1" applyFont="1" applyFill="1" applyBorder="1" applyAlignment="1" applyProtection="1">
      <alignment horizontal="left" vertical="center"/>
      <protection locked="0"/>
    </xf>
    <xf numFmtId="0" fontId="13" fillId="6" borderId="29" xfId="1" applyFont="1" applyFill="1" applyBorder="1" applyAlignment="1" applyProtection="1">
      <alignment horizontal="left" vertical="center"/>
      <protection locked="0"/>
    </xf>
    <xf numFmtId="0" fontId="11" fillId="6" borderId="0" xfId="1" applyFont="1" applyFill="1" applyBorder="1" applyAlignment="1">
      <alignment horizontal="left"/>
    </xf>
    <xf numFmtId="0" fontId="14" fillId="6" borderId="1" xfId="1" applyFont="1" applyFill="1" applyBorder="1" applyAlignment="1" applyProtection="1">
      <alignment horizontal="left" vertical="center"/>
      <protection locked="0"/>
    </xf>
    <xf numFmtId="0" fontId="14" fillId="6" borderId="4" xfId="1" applyFont="1" applyFill="1" applyBorder="1" applyAlignment="1" applyProtection="1">
      <alignment horizontal="left" vertical="center"/>
      <protection locked="0"/>
    </xf>
    <xf numFmtId="0" fontId="14" fillId="6" borderId="6" xfId="1" applyFont="1" applyFill="1" applyBorder="1" applyAlignment="1" applyProtection="1">
      <alignment horizontal="left" vertical="center"/>
      <protection locked="0"/>
    </xf>
    <xf numFmtId="0" fontId="14" fillId="6" borderId="39" xfId="1" applyFont="1" applyFill="1" applyBorder="1" applyAlignment="1" applyProtection="1">
      <alignment horizontal="left" vertical="center"/>
      <protection locked="0"/>
    </xf>
    <xf numFmtId="0" fontId="12" fillId="6" borderId="0" xfId="0" applyFont="1" applyFill="1"/>
    <xf numFmtId="0" fontId="24" fillId="6" borderId="5" xfId="1" applyFont="1" applyFill="1" applyBorder="1" applyAlignment="1" applyProtection="1">
      <alignment horizontal="left" vertical="center"/>
      <protection locked="0"/>
    </xf>
    <xf numFmtId="0" fontId="24" fillId="6" borderId="4" xfId="1" applyFont="1" applyFill="1" applyBorder="1" applyAlignment="1" applyProtection="1">
      <alignment horizontal="left" vertical="center"/>
      <protection locked="0"/>
    </xf>
    <xf numFmtId="0" fontId="13" fillId="6" borderId="75" xfId="1" applyFont="1" applyFill="1" applyBorder="1" applyAlignment="1">
      <alignment horizontal="left" vertical="top" wrapText="1"/>
    </xf>
    <xf numFmtId="0" fontId="13" fillId="6" borderId="0" xfId="1" applyFont="1" applyFill="1" applyBorder="1" applyAlignment="1">
      <alignment horizontal="left" vertical="top" wrapText="1"/>
    </xf>
    <xf numFmtId="0" fontId="14" fillId="6" borderId="5" xfId="1" applyFont="1" applyFill="1" applyBorder="1" applyAlignment="1" applyProtection="1">
      <alignment horizontal="left" vertical="center"/>
      <protection locked="0"/>
    </xf>
    <xf numFmtId="0" fontId="13" fillId="6" borderId="35" xfId="1" applyFont="1" applyFill="1" applyBorder="1" applyAlignment="1" applyProtection="1">
      <alignment horizontal="left"/>
      <protection locked="0"/>
    </xf>
    <xf numFmtId="0" fontId="13" fillId="6" borderId="37" xfId="1" applyFont="1" applyFill="1" applyBorder="1" applyAlignment="1" applyProtection="1">
      <alignment horizontal="left"/>
      <protection locked="0"/>
    </xf>
    <xf numFmtId="0" fontId="30" fillId="6" borderId="0" xfId="0" applyFont="1" applyFill="1" applyBorder="1" applyAlignment="1">
      <alignment horizontal="center" vertical="center" wrapText="1"/>
    </xf>
    <xf numFmtId="0" fontId="12" fillId="0" borderId="0" xfId="1" applyAlignment="1">
      <alignment horizontal="left"/>
    </xf>
    <xf numFmtId="0" fontId="30" fillId="5" borderId="15" xfId="0" applyFont="1" applyFill="1" applyBorder="1" applyAlignment="1">
      <alignment horizontal="center" vertical="center" wrapText="1"/>
    </xf>
    <xf numFmtId="0" fontId="30" fillId="5" borderId="16" xfId="0" applyFont="1" applyFill="1" applyBorder="1" applyAlignment="1">
      <alignment horizontal="center" vertical="center" wrapText="1"/>
    </xf>
    <xf numFmtId="0" fontId="30" fillId="5" borderId="7" xfId="0" applyFont="1" applyFill="1" applyBorder="1" applyAlignment="1">
      <alignment horizontal="center" vertical="center" wrapText="1"/>
    </xf>
    <xf numFmtId="0" fontId="30" fillId="5" borderId="13" xfId="0" applyFont="1" applyFill="1" applyBorder="1" applyAlignment="1">
      <alignment horizontal="center" vertical="center" wrapText="1"/>
    </xf>
    <xf numFmtId="0" fontId="30" fillId="5" borderId="50" xfId="0" applyFont="1" applyFill="1" applyBorder="1" applyAlignment="1">
      <alignment horizontal="center" vertical="center" wrapText="1"/>
    </xf>
    <xf numFmtId="0" fontId="26" fillId="0" borderId="0" xfId="0" applyFont="1" applyAlignment="1">
      <alignment horizontal="left" vertical="center"/>
    </xf>
    <xf numFmtId="0" fontId="11" fillId="2" borderId="7"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30" fillId="5" borderId="8" xfId="0" applyFont="1" applyFill="1" applyBorder="1" applyAlignment="1">
      <alignment horizontal="center" vertical="center" wrapText="1"/>
    </xf>
    <xf numFmtId="0" fontId="16" fillId="5" borderId="7" xfId="0" applyFont="1" applyFill="1" applyBorder="1" applyAlignment="1">
      <alignment horizontal="center" vertical="center" wrapText="1"/>
    </xf>
    <xf numFmtId="0" fontId="16" fillId="5" borderId="13" xfId="0" applyFont="1" applyFill="1" applyBorder="1" applyAlignment="1">
      <alignment horizontal="center" vertical="center" wrapText="1"/>
    </xf>
    <xf numFmtId="0" fontId="16" fillId="5" borderId="8" xfId="0" applyFont="1" applyFill="1" applyBorder="1" applyAlignment="1">
      <alignment horizontal="center" vertical="center" wrapText="1"/>
    </xf>
    <xf numFmtId="0" fontId="18" fillId="0" borderId="0" xfId="0" applyFont="1" applyAlignment="1">
      <alignment horizontal="left" vertical="center" wrapText="1"/>
    </xf>
    <xf numFmtId="0" fontId="18" fillId="0" borderId="9" xfId="0" applyFont="1" applyBorder="1" applyAlignment="1">
      <alignment horizontal="left" vertical="center" wrapText="1"/>
    </xf>
    <xf numFmtId="0" fontId="12" fillId="0" borderId="78" xfId="1" applyBorder="1" applyAlignment="1">
      <alignment horizontal="center"/>
    </xf>
    <xf numFmtId="0" fontId="47" fillId="0" borderId="0" xfId="0" applyFont="1" applyBorder="1" applyAlignment="1">
      <alignment horizontal="left" vertical="center" wrapText="1"/>
    </xf>
    <xf numFmtId="0" fontId="16" fillId="0" borderId="23" xfId="12" applyFont="1" applyFill="1" applyBorder="1" applyAlignment="1">
      <alignment horizontal="center" vertical="center" wrapText="1"/>
    </xf>
    <xf numFmtId="0" fontId="16" fillId="0" borderId="20" xfId="12" applyFont="1" applyFill="1" applyBorder="1" applyAlignment="1">
      <alignment horizontal="center" vertical="center" wrapText="1"/>
    </xf>
    <xf numFmtId="0" fontId="16" fillId="0" borderId="26" xfId="12" applyFont="1" applyFill="1" applyBorder="1" applyAlignment="1">
      <alignment horizontal="center" vertical="center" wrapText="1"/>
    </xf>
    <xf numFmtId="0" fontId="16" fillId="0" borderId="21" xfId="12" applyFont="1" applyFill="1" applyBorder="1" applyAlignment="1">
      <alignment horizontal="center" vertical="center" wrapText="1"/>
    </xf>
    <xf numFmtId="0" fontId="11" fillId="0" borderId="19" xfId="1" applyFont="1" applyBorder="1" applyAlignment="1">
      <alignment horizontal="center" vertical="center"/>
    </xf>
    <xf numFmtId="0" fontId="11" fillId="0" borderId="77" xfId="1" applyFont="1" applyBorder="1" applyAlignment="1">
      <alignment horizontal="center" vertical="center"/>
    </xf>
    <xf numFmtId="0" fontId="11" fillId="0" borderId="11" xfId="1" applyFont="1" applyBorder="1" applyAlignment="1">
      <alignment horizontal="center" vertical="center"/>
    </xf>
    <xf numFmtId="0" fontId="11" fillId="0" borderId="10" xfId="1" applyFont="1" applyBorder="1" applyAlignment="1">
      <alignment horizontal="center" vertical="center"/>
    </xf>
    <xf numFmtId="0" fontId="16" fillId="0" borderId="66" xfId="12" applyFont="1" applyFill="1" applyBorder="1" applyAlignment="1">
      <alignment horizontal="center" vertical="center" wrapText="1"/>
    </xf>
    <xf numFmtId="0" fontId="16" fillId="0" borderId="18" xfId="12" applyFont="1" applyFill="1" applyBorder="1" applyAlignment="1">
      <alignment horizontal="center" vertical="center" wrapText="1"/>
    </xf>
    <xf numFmtId="0" fontId="16" fillId="0" borderId="11" xfId="12" applyFont="1" applyFill="1" applyBorder="1" applyAlignment="1">
      <alignment horizontal="center" vertical="center" wrapText="1"/>
    </xf>
    <xf numFmtId="0" fontId="16" fillId="0" borderId="13" xfId="12" applyFont="1" applyFill="1" applyBorder="1" applyAlignment="1">
      <alignment horizontal="center" vertical="center" wrapText="1"/>
    </xf>
    <xf numFmtId="0" fontId="16" fillId="0" borderId="8" xfId="12" applyFont="1" applyFill="1" applyBorder="1" applyAlignment="1">
      <alignment horizontal="center" vertical="center" wrapText="1"/>
    </xf>
    <xf numFmtId="0" fontId="14" fillId="0" borderId="78" xfId="1" applyFont="1" applyBorder="1" applyAlignment="1">
      <alignment horizontal="center"/>
    </xf>
    <xf numFmtId="0" fontId="22" fillId="0" borderId="0" xfId="1" applyFont="1" applyAlignment="1">
      <alignment horizontal="left" vertical="center"/>
    </xf>
    <xf numFmtId="0" fontId="11" fillId="0" borderId="78" xfId="1" applyFont="1" applyBorder="1" applyAlignment="1">
      <alignment horizontal="center" vertical="center"/>
    </xf>
    <xf numFmtId="0" fontId="11" fillId="0" borderId="9" xfId="1" applyFont="1" applyBorder="1" applyAlignment="1">
      <alignment horizontal="center" vertical="center"/>
    </xf>
    <xf numFmtId="0" fontId="17" fillId="0" borderId="78" xfId="1" applyFont="1" applyBorder="1" applyAlignment="1">
      <alignment horizontal="center" vertical="center" wrapText="1"/>
    </xf>
    <xf numFmtId="0" fontId="16" fillId="0" borderId="22" xfId="12" applyFont="1" applyFill="1" applyBorder="1" applyAlignment="1">
      <alignment horizontal="center" vertical="center" wrapText="1"/>
    </xf>
    <xf numFmtId="0" fontId="16" fillId="0" borderId="24" xfId="12" applyFont="1" applyFill="1" applyBorder="1" applyAlignment="1">
      <alignment horizontal="center" vertical="center" wrapText="1"/>
    </xf>
    <xf numFmtId="0" fontId="16" fillId="0" borderId="25" xfId="12" applyFont="1" applyFill="1" applyBorder="1" applyAlignment="1">
      <alignment horizontal="center" vertical="center" wrapText="1"/>
    </xf>
    <xf numFmtId="0" fontId="16" fillId="0" borderId="79" xfId="12" applyFont="1" applyFill="1" applyBorder="1" applyAlignment="1">
      <alignment horizontal="center" vertical="center" wrapText="1"/>
    </xf>
    <xf numFmtId="0" fontId="58" fillId="0" borderId="75" xfId="1" applyFont="1" applyBorder="1" applyAlignment="1">
      <alignment horizontal="left" vertical="center" wrapText="1"/>
    </xf>
    <xf numFmtId="0" fontId="58" fillId="0" borderId="0" xfId="1" applyFont="1" applyBorder="1" applyAlignment="1">
      <alignment horizontal="left" vertical="center" wrapText="1"/>
    </xf>
    <xf numFmtId="0" fontId="16" fillId="7" borderId="18" xfId="1" applyFont="1" applyFill="1" applyBorder="1" applyAlignment="1">
      <alignment horizontal="left" vertical="center" wrapText="1"/>
    </xf>
    <xf numFmtId="0" fontId="16" fillId="7" borderId="0" xfId="1" applyFont="1" applyFill="1" applyBorder="1" applyAlignment="1">
      <alignment horizontal="left" vertical="center" wrapText="1"/>
    </xf>
    <xf numFmtId="0" fontId="28" fillId="0" borderId="18" xfId="12" applyFont="1" applyBorder="1" applyAlignment="1">
      <alignment horizontal="left"/>
    </xf>
    <xf numFmtId="0" fontId="28" fillId="0" borderId="0" xfId="12" applyFont="1" applyBorder="1" applyAlignment="1">
      <alignment horizontal="left"/>
    </xf>
    <xf numFmtId="0" fontId="11" fillId="2" borderId="34" xfId="0" applyFont="1" applyFill="1" applyBorder="1" applyAlignment="1">
      <alignment horizontal="center" vertical="center"/>
    </xf>
    <xf numFmtId="0" fontId="11" fillId="2" borderId="30" xfId="0" applyFont="1" applyFill="1" applyBorder="1" applyAlignment="1">
      <alignment horizontal="center" vertical="center"/>
    </xf>
    <xf numFmtId="0" fontId="11" fillId="2" borderId="31" xfId="0" applyFont="1" applyFill="1" applyBorder="1" applyAlignment="1">
      <alignment horizontal="center" vertical="center"/>
    </xf>
    <xf numFmtId="0" fontId="11" fillId="2" borderId="32" xfId="0" applyFont="1" applyFill="1" applyBorder="1" applyAlignment="1">
      <alignment horizontal="center" vertical="center"/>
    </xf>
    <xf numFmtId="0" fontId="20" fillId="0" borderId="38" xfId="0" applyFont="1" applyFill="1" applyBorder="1" applyAlignment="1" applyProtection="1">
      <alignment horizontal="center" vertical="center"/>
    </xf>
    <xf numFmtId="0" fontId="20" fillId="0" borderId="16" xfId="0" applyFont="1" applyFill="1" applyBorder="1" applyAlignment="1" applyProtection="1">
      <alignment horizontal="center" vertical="center"/>
    </xf>
    <xf numFmtId="0" fontId="11" fillId="2" borderId="33" xfId="0" applyFont="1" applyFill="1" applyBorder="1" applyAlignment="1">
      <alignment horizontal="center" vertical="center"/>
    </xf>
    <xf numFmtId="0" fontId="33" fillId="2" borderId="33" xfId="0" applyFont="1" applyFill="1" applyBorder="1" applyAlignment="1">
      <alignment horizontal="center" vertical="center"/>
    </xf>
    <xf numFmtId="0" fontId="11" fillId="2" borderId="1" xfId="0" applyFont="1" applyFill="1" applyBorder="1" applyAlignment="1" applyProtection="1">
      <alignment horizontal="center" vertical="center"/>
    </xf>
    <xf numFmtId="0" fontId="11" fillId="2" borderId="18" xfId="0" applyFont="1" applyFill="1" applyBorder="1" applyAlignment="1">
      <alignment horizontal="center" vertical="center"/>
    </xf>
    <xf numFmtId="0" fontId="33" fillId="2" borderId="11" xfId="0" applyFont="1" applyFill="1" applyBorder="1" applyAlignment="1">
      <alignment horizontal="center" vertical="center"/>
    </xf>
    <xf numFmtId="0" fontId="36" fillId="6" borderId="5" xfId="2" applyFont="1" applyFill="1" applyBorder="1" applyAlignment="1" applyProtection="1">
      <alignment horizontal="left" vertical="center"/>
    </xf>
    <xf numFmtId="0" fontId="36" fillId="6" borderId="1" xfId="2" applyFont="1" applyFill="1" applyBorder="1" applyAlignment="1" applyProtection="1">
      <alignment horizontal="left" vertical="center"/>
    </xf>
    <xf numFmtId="0" fontId="36" fillId="6" borderId="34" xfId="2" applyFont="1" applyFill="1" applyBorder="1" applyAlignment="1" applyProtection="1">
      <alignment horizontal="left" vertical="center"/>
    </xf>
    <xf numFmtId="0" fontId="36" fillId="6" borderId="28" xfId="2" applyFont="1" applyFill="1" applyBorder="1" applyAlignment="1" applyProtection="1">
      <alignment horizontal="left" vertical="center"/>
    </xf>
    <xf numFmtId="0" fontId="36" fillId="6" borderId="3" xfId="2" applyFont="1" applyFill="1" applyBorder="1" applyAlignment="1" applyProtection="1">
      <alignment horizontal="left" vertical="center"/>
    </xf>
    <xf numFmtId="0" fontId="36" fillId="6" borderId="42" xfId="2" applyFont="1" applyFill="1" applyBorder="1" applyAlignment="1" applyProtection="1">
      <alignment horizontal="left" vertical="center"/>
    </xf>
    <xf numFmtId="0" fontId="19" fillId="2" borderId="5" xfId="0" applyFont="1" applyFill="1" applyBorder="1" applyAlignment="1">
      <alignment horizontal="left" vertical="center"/>
    </xf>
    <xf numFmtId="0" fontId="19" fillId="2" borderId="1" xfId="0" applyFont="1" applyFill="1" applyBorder="1" applyAlignment="1">
      <alignment horizontal="left" vertical="center"/>
    </xf>
    <xf numFmtId="0" fontId="19" fillId="2" borderId="34" xfId="0" applyFont="1" applyFill="1" applyBorder="1" applyAlignment="1">
      <alignment horizontal="left" vertical="center"/>
    </xf>
    <xf numFmtId="0" fontId="12" fillId="2" borderId="5" xfId="2" applyFont="1" applyFill="1" applyBorder="1" applyAlignment="1" applyProtection="1">
      <alignment horizontal="left" vertical="center"/>
    </xf>
    <xf numFmtId="0" fontId="12" fillId="2" borderId="1" xfId="2" applyFont="1" applyFill="1" applyBorder="1" applyAlignment="1" applyProtection="1">
      <alignment horizontal="left" vertical="center"/>
    </xf>
    <xf numFmtId="0" fontId="12" fillId="2" borderId="34" xfId="2" applyFont="1" applyFill="1" applyBorder="1" applyAlignment="1" applyProtection="1">
      <alignment horizontal="left" vertical="center"/>
    </xf>
    <xf numFmtId="0" fontId="36" fillId="6" borderId="46" xfId="2" applyFont="1" applyFill="1" applyBorder="1" applyAlignment="1" applyProtection="1">
      <alignment horizontal="left" vertical="center"/>
    </xf>
    <xf numFmtId="0" fontId="36" fillId="6" borderId="36" xfId="2" applyFont="1" applyFill="1" applyBorder="1" applyAlignment="1" applyProtection="1">
      <alignment horizontal="left" vertical="center"/>
    </xf>
    <xf numFmtId="0" fontId="36" fillId="6" borderId="37" xfId="2" applyFont="1" applyFill="1" applyBorder="1" applyAlignment="1" applyProtection="1">
      <alignment horizontal="left" vertical="center"/>
    </xf>
    <xf numFmtId="0" fontId="36" fillId="0" borderId="5" xfId="2" applyFont="1" applyFill="1" applyBorder="1" applyAlignment="1" applyProtection="1">
      <alignment horizontal="left" vertical="center"/>
    </xf>
    <xf numFmtId="0" fontId="36" fillId="0" borderId="1" xfId="2" applyFont="1" applyFill="1" applyBorder="1" applyAlignment="1" applyProtection="1">
      <alignment horizontal="left" vertical="center"/>
    </xf>
    <xf numFmtId="0" fontId="36" fillId="0" borderId="34" xfId="2" applyFont="1" applyFill="1" applyBorder="1" applyAlignment="1" applyProtection="1">
      <alignment horizontal="left" vertical="center"/>
    </xf>
    <xf numFmtId="0" fontId="12" fillId="6" borderId="35" xfId="0" applyFont="1" applyFill="1" applyBorder="1" applyAlignment="1" applyProtection="1">
      <alignment horizontal="left" vertical="center" wrapText="1"/>
    </xf>
    <xf numFmtId="0" fontId="12" fillId="6" borderId="36" xfId="0" applyFont="1" applyFill="1" applyBorder="1" applyAlignment="1" applyProtection="1">
      <alignment horizontal="left" vertical="center" wrapText="1"/>
    </xf>
    <xf numFmtId="0" fontId="12" fillId="6" borderId="37" xfId="0" applyFont="1" applyFill="1" applyBorder="1" applyAlignment="1" applyProtection="1">
      <alignment horizontal="left" vertical="center" wrapText="1"/>
    </xf>
    <xf numFmtId="0" fontId="12" fillId="6" borderId="33" xfId="0" applyFont="1" applyFill="1" applyBorder="1" applyAlignment="1" applyProtection="1">
      <alignment horizontal="left" vertical="center" wrapText="1"/>
    </xf>
    <xf numFmtId="0" fontId="12" fillId="6" borderId="1" xfId="0" applyFont="1" applyFill="1" applyBorder="1" applyAlignment="1" applyProtection="1">
      <alignment horizontal="left" vertical="center" wrapText="1"/>
    </xf>
    <xf numFmtId="0" fontId="12" fillId="6" borderId="34" xfId="0" applyFont="1" applyFill="1" applyBorder="1" applyAlignment="1" applyProtection="1">
      <alignment horizontal="left" vertical="center" wrapText="1"/>
    </xf>
    <xf numFmtId="0" fontId="12" fillId="0" borderId="33" xfId="0" applyFont="1" applyFill="1" applyBorder="1" applyAlignment="1">
      <alignment horizontal="left" vertical="center" indent="2"/>
    </xf>
    <xf numFmtId="0" fontId="12" fillId="0" borderId="1" xfId="0" applyFont="1" applyFill="1" applyBorder="1" applyAlignment="1">
      <alignment horizontal="left" vertical="center" indent="2"/>
    </xf>
    <xf numFmtId="0" fontId="12" fillId="0" borderId="34" xfId="0" applyFont="1" applyFill="1" applyBorder="1" applyAlignment="1">
      <alignment horizontal="left" vertical="center" indent="2"/>
    </xf>
    <xf numFmtId="0" fontId="12" fillId="6" borderId="33" xfId="0" applyFont="1" applyFill="1" applyBorder="1" applyAlignment="1">
      <alignment horizontal="left" vertical="center" indent="2"/>
    </xf>
    <xf numFmtId="0" fontId="12" fillId="6" borderId="1" xfId="0" applyFont="1" applyFill="1" applyBorder="1" applyAlignment="1">
      <alignment horizontal="left" vertical="center" indent="2"/>
    </xf>
    <xf numFmtId="0" fontId="12" fillId="6" borderId="34" xfId="0" applyFont="1" applyFill="1" applyBorder="1" applyAlignment="1">
      <alignment horizontal="left" vertical="center" indent="2"/>
    </xf>
    <xf numFmtId="0" fontId="11" fillId="2" borderId="27" xfId="0" applyFont="1" applyFill="1" applyBorder="1" applyAlignment="1">
      <alignment horizontal="center" vertical="center"/>
    </xf>
    <xf numFmtId="0" fontId="11" fillId="2" borderId="39" xfId="0" applyFont="1" applyFill="1" applyBorder="1" applyAlignment="1">
      <alignment horizontal="center" vertical="center"/>
    </xf>
    <xf numFmtId="0" fontId="11" fillId="2" borderId="40" xfId="0" applyFont="1" applyFill="1" applyBorder="1" applyAlignment="1">
      <alignment horizontal="center" vertical="center"/>
    </xf>
    <xf numFmtId="0" fontId="12" fillId="6" borderId="24" xfId="0" applyFont="1" applyFill="1" applyBorder="1" applyAlignment="1" applyProtection="1">
      <alignment horizontal="left" vertical="center" wrapText="1"/>
    </xf>
    <xf numFmtId="0" fontId="12" fillId="6" borderId="6" xfId="0" applyFont="1" applyFill="1" applyBorder="1" applyAlignment="1" applyProtection="1">
      <alignment horizontal="left" vertical="center" wrapText="1"/>
    </xf>
    <xf numFmtId="0" fontId="12" fillId="6" borderId="39" xfId="0" applyFont="1" applyFill="1" applyBorder="1" applyAlignment="1" applyProtection="1">
      <alignment horizontal="left" vertical="center" wrapText="1"/>
    </xf>
    <xf numFmtId="0" fontId="39" fillId="6" borderId="5" xfId="7" applyFont="1" applyFill="1" applyBorder="1" applyAlignment="1" applyProtection="1">
      <alignment horizontal="left" vertical="center"/>
    </xf>
    <xf numFmtId="0" fontId="39" fillId="6" borderId="1" xfId="7" applyFont="1" applyFill="1" applyBorder="1" applyAlignment="1" applyProtection="1">
      <alignment horizontal="left" vertical="center"/>
    </xf>
    <xf numFmtId="0" fontId="39" fillId="6" borderId="34" xfId="7" applyFont="1" applyFill="1" applyBorder="1" applyAlignment="1" applyProtection="1">
      <alignment horizontal="left" vertical="center"/>
    </xf>
    <xf numFmtId="0" fontId="39" fillId="6" borderId="28" xfId="7" applyFont="1" applyFill="1" applyBorder="1" applyAlignment="1" applyProtection="1">
      <alignment horizontal="left" vertical="center"/>
    </xf>
    <xf numFmtId="0" fontId="39" fillId="6" borderId="3" xfId="7" applyFont="1" applyFill="1" applyBorder="1" applyAlignment="1" applyProtection="1">
      <alignment horizontal="left" vertical="center"/>
    </xf>
    <xf numFmtId="0" fontId="39" fillId="6" borderId="42" xfId="7" applyFont="1" applyFill="1" applyBorder="1" applyAlignment="1" applyProtection="1">
      <alignment horizontal="left" vertical="center"/>
    </xf>
    <xf numFmtId="0" fontId="12" fillId="6" borderId="0" xfId="0" applyFont="1" applyFill="1" applyBorder="1" applyAlignment="1" applyProtection="1">
      <alignment horizontal="left" vertical="center" wrapText="1"/>
    </xf>
    <xf numFmtId="0" fontId="12" fillId="6" borderId="41" xfId="0" applyFont="1" applyFill="1" applyBorder="1" applyAlignment="1" applyProtection="1">
      <alignment horizontal="left" vertical="center" wrapText="1"/>
    </xf>
    <xf numFmtId="0" fontId="12" fillId="6" borderId="3" xfId="0" applyFont="1" applyFill="1" applyBorder="1" applyAlignment="1" applyProtection="1">
      <alignment horizontal="left" vertical="center" wrapText="1"/>
    </xf>
    <xf numFmtId="0" fontId="12" fillId="6" borderId="42" xfId="0" applyFont="1" applyFill="1" applyBorder="1" applyAlignment="1" applyProtection="1">
      <alignment horizontal="left" vertical="center" wrapText="1"/>
    </xf>
    <xf numFmtId="0" fontId="11" fillId="5" borderId="43" xfId="0" applyFont="1" applyFill="1" applyBorder="1" applyAlignment="1">
      <alignment horizontal="left" vertical="center"/>
    </xf>
    <xf numFmtId="0" fontId="11" fillId="5" borderId="44" xfId="0" applyFont="1" applyFill="1" applyBorder="1" applyAlignment="1">
      <alignment horizontal="left" vertical="center"/>
    </xf>
    <xf numFmtId="0" fontId="11" fillId="5" borderId="45" xfId="0" applyFont="1" applyFill="1" applyBorder="1" applyAlignment="1">
      <alignment horizontal="left" vertical="center"/>
    </xf>
    <xf numFmtId="0" fontId="12" fillId="0" borderId="41" xfId="0" applyFont="1" applyFill="1" applyBorder="1" applyAlignment="1">
      <alignment horizontal="left" vertical="center"/>
    </xf>
    <xf numFmtId="0" fontId="12" fillId="0" borderId="3" xfId="0" applyFont="1" applyFill="1" applyBorder="1" applyAlignment="1">
      <alignment horizontal="left" vertical="center"/>
    </xf>
    <xf numFmtId="0" fontId="12" fillId="0" borderId="42" xfId="0" applyFont="1" applyFill="1" applyBorder="1" applyAlignment="1">
      <alignment horizontal="left" vertical="center"/>
    </xf>
    <xf numFmtId="14" fontId="11" fillId="5" borderId="47" xfId="0" applyNumberFormat="1" applyFont="1" applyFill="1" applyBorder="1" applyAlignment="1">
      <alignment horizontal="center" vertical="center"/>
    </xf>
    <xf numFmtId="14" fontId="11" fillId="5" borderId="44" xfId="0" applyNumberFormat="1" applyFont="1" applyFill="1" applyBorder="1" applyAlignment="1">
      <alignment horizontal="center" vertical="center"/>
    </xf>
    <xf numFmtId="14" fontId="11" fillId="5" borderId="45" xfId="0" applyNumberFormat="1" applyFont="1" applyFill="1" applyBorder="1" applyAlignment="1">
      <alignment horizontal="center" vertical="center"/>
    </xf>
    <xf numFmtId="0" fontId="34" fillId="0" borderId="30" xfId="0" applyFont="1" applyBorder="1" applyAlignment="1">
      <alignment horizontal="center" vertical="center"/>
    </xf>
    <xf numFmtId="0" fontId="34" fillId="0" borderId="31" xfId="0" applyFont="1" applyBorder="1" applyAlignment="1">
      <alignment horizontal="center" vertical="center"/>
    </xf>
    <xf numFmtId="0" fontId="34" fillId="0" borderId="32" xfId="0" applyFont="1" applyBorder="1" applyAlignment="1">
      <alignment horizontal="center" vertical="center"/>
    </xf>
    <xf numFmtId="0" fontId="11" fillId="2" borderId="2" xfId="0" applyFont="1" applyFill="1" applyBorder="1" applyAlignment="1">
      <alignment horizontal="center" vertical="center"/>
    </xf>
    <xf numFmtId="0" fontId="11" fillId="2" borderId="1" xfId="0" applyFont="1" applyFill="1" applyBorder="1" applyAlignment="1">
      <alignment horizontal="center" vertical="center"/>
    </xf>
    <xf numFmtId="0" fontId="33" fillId="2" borderId="1" xfId="0" applyFont="1" applyFill="1" applyBorder="1" applyAlignment="1">
      <alignment horizontal="center" vertical="center"/>
    </xf>
  </cellXfs>
  <cellStyles count="138">
    <cellStyle name="Comma 2" xfId="8"/>
    <cellStyle name="Comma 2 2" xfId="109"/>
    <cellStyle name="Comma 3" xfId="9"/>
    <cellStyle name="Comma 3 2" xfId="110"/>
    <cellStyle name="Comma 3 3" xfId="111"/>
    <cellStyle name="Comma 3 4" xfId="112"/>
    <cellStyle name="Comma 4" xfId="113"/>
    <cellStyle name="Comma 5" xfId="114"/>
    <cellStyle name="Currency 2" xfId="10"/>
    <cellStyle name="Currency 2 2" xfId="115"/>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Hyperlink" xfId="7" builtinId="8"/>
    <cellStyle name="Hyperlink 2" xfId="2"/>
    <cellStyle name="Hyperlink 2 2" xfId="11"/>
    <cellStyle name="Normal" xfId="0" builtinId="0"/>
    <cellStyle name="Normal 2" xfId="1"/>
    <cellStyle name="Normal 2 2" xfId="105"/>
    <cellStyle name="Normal 2 2 2" xfId="137"/>
    <cellStyle name="Normal 2 3" xfId="116"/>
    <cellStyle name="Normal 2 4" xfId="117"/>
    <cellStyle name="Normal 3" xfId="3"/>
    <cellStyle name="Normal 3 2" xfId="4"/>
    <cellStyle name="Normal 3 2 2" xfId="12"/>
    <cellStyle name="Normal 3 2 2 2" xfId="87"/>
    <cellStyle name="Normal 3 2 2 2 2" xfId="100"/>
    <cellStyle name="Normal 3 2 2 2 2 2" xfId="136"/>
    <cellStyle name="Normal 3 2 2 3" xfId="94"/>
    <cellStyle name="Normal 3 2 2 4" xfId="118"/>
    <cellStyle name="Normal 3 2 2 6" xfId="134"/>
    <cellStyle name="Normal 3 2 2 7" xfId="135"/>
    <cellStyle name="Normal 3 2 3" xfId="86"/>
    <cellStyle name="Normal 3 2 3 2" xfId="99"/>
    <cellStyle name="Normal 3 2 4" xfId="92"/>
    <cellStyle name="Normal 3 2 5" xfId="119"/>
    <cellStyle name="Normal 3 3" xfId="13"/>
    <cellStyle name="Normal 3 3 2" xfId="88"/>
    <cellStyle name="Normal 3 3 2 2" xfId="101"/>
    <cellStyle name="Normal 3 3 3" xfId="95"/>
    <cellStyle name="Normal 3 4" xfId="85"/>
    <cellStyle name="Normal 3 4 2" xfId="98"/>
    <cellStyle name="Normal 3 5" xfId="91"/>
    <cellStyle name="Normal 3 6" xfId="120"/>
    <cellStyle name="Normal 4" xfId="5"/>
    <cellStyle name="Normal 4 2" xfId="14"/>
    <cellStyle name="Normal 4 2 2" xfId="90"/>
    <cellStyle name="Normal 4 2 2 2" xfId="103"/>
    <cellStyle name="Normal 4 2 3" xfId="96"/>
    <cellStyle name="Normal 4 3" xfId="89"/>
    <cellStyle name="Normal 4 3 2" xfId="102"/>
    <cellStyle name="Normal 4 4" xfId="93"/>
    <cellStyle name="Normal 4 5" xfId="121"/>
    <cellStyle name="Normal 5" xfId="84"/>
    <cellStyle name="Normal 5 2" xfId="97"/>
    <cellStyle name="Normal 5 3" xfId="122"/>
    <cellStyle name="Normal 6" xfId="104"/>
    <cellStyle name="Normal 7" xfId="106"/>
    <cellStyle name="Normal 7 2" xfId="107"/>
    <cellStyle name="Normal 7 2 2" xfId="123"/>
    <cellStyle name="Normal 7 2 2 2" xfId="124"/>
    <cellStyle name="Normal 7 2 3" xfId="125"/>
    <cellStyle name="Normal 7 2 4" xfId="126"/>
    <cellStyle name="Normal 7 3" xfId="127"/>
    <cellStyle name="Normal 7 3 2" xfId="128"/>
    <cellStyle name="Normal 8" xfId="108"/>
    <cellStyle name="Percent" xfId="83" builtinId="5"/>
    <cellStyle name="Percent 2" xfId="6"/>
    <cellStyle name="Percent 2 2" xfId="129"/>
    <cellStyle name="Percent 3" xfId="130"/>
    <cellStyle name="Percent 3 2" xfId="131"/>
    <cellStyle name="Percent 3 3" xfId="132"/>
    <cellStyle name="Percent 4" xfId="13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paino@umw.ed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leg1.state.va.us/cgi-bin/legp504.exe?000+cod+23-7.4" TargetMode="External"/><Relationship Id="rId13" Type="http://schemas.openxmlformats.org/officeDocument/2006/relationships/hyperlink" Target="http://leg1.state.va.us/cgi-bin/legp504.exe?000+cod+23-7.4C2" TargetMode="External"/><Relationship Id="rId18" Type="http://schemas.openxmlformats.org/officeDocument/2006/relationships/hyperlink" Target="http://leg1.state.va.us/cgi-bin/legp504.exe?000+cod+23-7.4C2" TargetMode="External"/><Relationship Id="rId3" Type="http://schemas.openxmlformats.org/officeDocument/2006/relationships/hyperlink" Target="http://leg1.state.va.us/cgi-bin/legp504.exe?000+cod+23-7.4C2" TargetMode="External"/><Relationship Id="rId21" Type="http://schemas.openxmlformats.org/officeDocument/2006/relationships/hyperlink" Target="http://lis.virginia.gov/cgi-bin/legp604.exe?131+ful+CHAP0166" TargetMode="External"/><Relationship Id="rId7" Type="http://schemas.openxmlformats.org/officeDocument/2006/relationships/hyperlink" Target="http://leg1.state.va.us/cgi-bin/legp504.exe?000+cod+23-7.4" TargetMode="External"/><Relationship Id="rId12" Type="http://schemas.openxmlformats.org/officeDocument/2006/relationships/hyperlink" Target="http://www.ed.gov/policy/highered/leg/hea08/index.html" TargetMode="External"/><Relationship Id="rId17" Type="http://schemas.openxmlformats.org/officeDocument/2006/relationships/hyperlink" Target="http://lis.virginia.gov/cgi-bin/legp604.exe?122+bud+24-2.01" TargetMode="External"/><Relationship Id="rId2" Type="http://schemas.openxmlformats.org/officeDocument/2006/relationships/hyperlink" Target="http://leg1.state.va.us/cgi-bin/legp504.exe?000+cod+23-7.4C2" TargetMode="External"/><Relationship Id="rId16" Type="http://schemas.openxmlformats.org/officeDocument/2006/relationships/hyperlink" Target="http://leg1.state.va.us/cgi-bin/legp504.exe?000+cod+23-7.4C1" TargetMode="External"/><Relationship Id="rId20" Type="http://schemas.openxmlformats.org/officeDocument/2006/relationships/hyperlink" Target="http://leg1.state.va.us/cgi-bin/legp504.exe?000+cod+23-7.4C2" TargetMode="External"/><Relationship Id="rId1" Type="http://schemas.openxmlformats.org/officeDocument/2006/relationships/hyperlink" Target="http://leg1.state.va.us/cgi-bin/legp504.exe?000+cod+23-7.4C2" TargetMode="External"/><Relationship Id="rId6" Type="http://schemas.openxmlformats.org/officeDocument/2006/relationships/hyperlink" Target="http://leg1.state.va.us/cgi-bin/legp504.exe?000+cod+23-7.4C2" TargetMode="External"/><Relationship Id="rId11" Type="http://schemas.openxmlformats.org/officeDocument/2006/relationships/hyperlink" Target="http://lis.virginia.gov/cgi-bin/legp604.exe?122+bud+24-2.01" TargetMode="External"/><Relationship Id="rId5" Type="http://schemas.openxmlformats.org/officeDocument/2006/relationships/hyperlink" Target="http://leg1.state.va.us/cgi-bin/legp504.exe?000+cod+23-7.4C2" TargetMode="External"/><Relationship Id="rId15" Type="http://schemas.openxmlformats.org/officeDocument/2006/relationships/hyperlink" Target="http://leg1.state.va.us/cgi-bin/legp504.exe?000+cod+23-7.4C1" TargetMode="External"/><Relationship Id="rId10" Type="http://schemas.openxmlformats.org/officeDocument/2006/relationships/hyperlink" Target="http://leg1.state.va.us/cgi-bin/legp504.exe?000+cod+23-7.4C2" TargetMode="External"/><Relationship Id="rId19" Type="http://schemas.openxmlformats.org/officeDocument/2006/relationships/hyperlink" Target="http://leg1.state.va.us/cgi-bin/legp504.exe?000+cod+23-31" TargetMode="External"/><Relationship Id="rId4" Type="http://schemas.openxmlformats.org/officeDocument/2006/relationships/hyperlink" Target="http://leg1.state.va.us/cgi-bin/legp504.exe?000+cod+23-7.4C2" TargetMode="External"/><Relationship Id="rId9" Type="http://schemas.openxmlformats.org/officeDocument/2006/relationships/hyperlink" Target="http://leg1.state.va.us/cgi-bin/legp504.exe?000+cod+23-7.4C2" TargetMode="External"/><Relationship Id="rId14" Type="http://schemas.openxmlformats.org/officeDocument/2006/relationships/hyperlink" Target="http://leg1.state.va.us/cgi-bin/legp504.exe?000+cod+23-38.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1"/>
  <sheetViews>
    <sheetView zoomScale="80" zoomScaleNormal="80" workbookViewId="0">
      <selection activeCell="A49" sqref="A49"/>
    </sheetView>
  </sheetViews>
  <sheetFormatPr defaultColWidth="164.453125" defaultRowHeight="15.5" x14ac:dyDescent="0.25"/>
  <cols>
    <col min="1" max="1" width="170.54296875" style="90" customWidth="1"/>
    <col min="2" max="16384" width="164.453125" style="90"/>
  </cols>
  <sheetData>
    <row r="1" spans="1:1" ht="21" customHeight="1" x14ac:dyDescent="0.25">
      <c r="A1" s="89" t="s">
        <v>206</v>
      </c>
    </row>
    <row r="2" spans="1:1" ht="21" customHeight="1" x14ac:dyDescent="0.25">
      <c r="A2" s="91" t="s">
        <v>205</v>
      </c>
    </row>
    <row r="3" spans="1:1" ht="21" customHeight="1" x14ac:dyDescent="0.25">
      <c r="A3" s="92" t="s">
        <v>171</v>
      </c>
    </row>
    <row r="4" spans="1:1" ht="16.399999999999999" customHeight="1" x14ac:dyDescent="0.25">
      <c r="A4" s="93"/>
    </row>
    <row r="5" spans="1:1" ht="21" customHeight="1" x14ac:dyDescent="0.25">
      <c r="A5" s="94" t="s">
        <v>172</v>
      </c>
    </row>
    <row r="6" spans="1:1" s="96" customFormat="1" ht="128.25" customHeight="1" x14ac:dyDescent="0.25">
      <c r="A6" s="95" t="s">
        <v>173</v>
      </c>
    </row>
    <row r="7" spans="1:1" s="97" customFormat="1" ht="21" customHeight="1" x14ac:dyDescent="0.25">
      <c r="A7" s="94" t="s">
        <v>207</v>
      </c>
    </row>
    <row r="8" spans="1:1" s="96" customFormat="1" ht="123" customHeight="1" x14ac:dyDescent="0.25">
      <c r="A8" s="98" t="s">
        <v>247</v>
      </c>
    </row>
    <row r="9" spans="1:1" s="96" customFormat="1" ht="96.75" customHeight="1" thickBot="1" x14ac:dyDescent="0.3">
      <c r="A9" s="99" t="s">
        <v>254</v>
      </c>
    </row>
    <row r="10" spans="1:1" s="96" customFormat="1" ht="33" customHeight="1" thickBot="1" x14ac:dyDescent="0.3">
      <c r="A10" s="100" t="s">
        <v>235</v>
      </c>
    </row>
    <row r="11" spans="1:1" s="96" customFormat="1" ht="23.5" customHeight="1" x14ac:dyDescent="0.25">
      <c r="A11" s="102" t="s">
        <v>255</v>
      </c>
    </row>
    <row r="12" spans="1:1" s="96" customFormat="1" ht="75.75" customHeight="1" x14ac:dyDescent="0.25">
      <c r="A12" s="103" t="s">
        <v>238</v>
      </c>
    </row>
    <row r="13" spans="1:1" s="101" customFormat="1" ht="21" customHeight="1" x14ac:dyDescent="0.25">
      <c r="A13" s="102" t="s">
        <v>236</v>
      </c>
    </row>
    <row r="14" spans="1:1" s="96" customFormat="1" ht="94.5" customHeight="1" x14ac:dyDescent="0.25">
      <c r="A14" s="103" t="s">
        <v>248</v>
      </c>
    </row>
    <row r="15" spans="1:1" s="101" customFormat="1" ht="21" customHeight="1" x14ac:dyDescent="0.25">
      <c r="A15" s="102" t="s">
        <v>237</v>
      </c>
    </row>
    <row r="16" spans="1:1" s="104" customFormat="1" ht="200.25" customHeight="1" x14ac:dyDescent="0.25">
      <c r="A16" s="98" t="s">
        <v>256</v>
      </c>
    </row>
    <row r="17" spans="1:1" s="104" customFormat="1" ht="74.25" customHeight="1" x14ac:dyDescent="0.25">
      <c r="A17" s="133" t="s">
        <v>244</v>
      </c>
    </row>
    <row r="18" spans="1:1" s="104" customFormat="1" ht="58.5" customHeight="1" x14ac:dyDescent="0.25">
      <c r="A18" s="199" t="s">
        <v>240</v>
      </c>
    </row>
    <row r="19" spans="1:1" s="104" customFormat="1" ht="21" customHeight="1" x14ac:dyDescent="0.25">
      <c r="A19" s="200" t="s">
        <v>208</v>
      </c>
    </row>
    <row r="20" spans="1:1" s="104" customFormat="1" ht="21" customHeight="1" x14ac:dyDescent="0.25">
      <c r="A20" s="200" t="s">
        <v>209</v>
      </c>
    </row>
    <row r="21" spans="1:1" s="104" customFormat="1" ht="21" customHeight="1" x14ac:dyDescent="0.25">
      <c r="A21" s="201" t="s">
        <v>210</v>
      </c>
    </row>
    <row r="22" spans="1:1" s="104" customFormat="1" ht="186.75" customHeight="1" x14ac:dyDescent="0.25">
      <c r="A22" s="95" t="s">
        <v>245</v>
      </c>
    </row>
    <row r="23" spans="1:1" s="104" customFormat="1" ht="21" customHeight="1" x14ac:dyDescent="0.25">
      <c r="A23" s="102" t="s">
        <v>257</v>
      </c>
    </row>
    <row r="24" spans="1:1" s="104" customFormat="1" ht="138" customHeight="1" x14ac:dyDescent="0.25">
      <c r="A24" s="103" t="s">
        <v>258</v>
      </c>
    </row>
    <row r="25" spans="1:1" s="106" customFormat="1" ht="21" customHeight="1" x14ac:dyDescent="0.25">
      <c r="A25" s="105" t="s">
        <v>239</v>
      </c>
    </row>
    <row r="26" spans="1:1" s="96" customFormat="1" ht="164.25" customHeight="1" x14ac:dyDescent="0.25">
      <c r="A26" s="107" t="s">
        <v>249</v>
      </c>
    </row>
    <row r="27" spans="1:1" s="101" customFormat="1" ht="21" customHeight="1" x14ac:dyDescent="0.25">
      <c r="A27" s="102" t="s">
        <v>174</v>
      </c>
    </row>
    <row r="28" spans="1:1" s="96" customFormat="1" ht="50.25" customHeight="1" x14ac:dyDescent="0.25">
      <c r="A28" s="103" t="s">
        <v>175</v>
      </c>
    </row>
    <row r="29" spans="1:1" s="96" customFormat="1" ht="86.25" customHeight="1" x14ac:dyDescent="0.25">
      <c r="A29" s="103" t="s">
        <v>176</v>
      </c>
    </row>
    <row r="30" spans="1:1" s="101" customFormat="1" ht="69" customHeight="1" x14ac:dyDescent="0.25">
      <c r="A30" s="108" t="s">
        <v>246</v>
      </c>
    </row>
    <row r="31" spans="1:1" s="101" customFormat="1" ht="21" customHeight="1" x14ac:dyDescent="0.25">
      <c r="A31" s="109" t="s">
        <v>177</v>
      </c>
    </row>
    <row r="32" spans="1:1" ht="21" customHeight="1" x14ac:dyDescent="0.25">
      <c r="A32" s="110" t="s">
        <v>260</v>
      </c>
    </row>
    <row r="33" spans="1:1" ht="21" customHeight="1" x14ac:dyDescent="0.25">
      <c r="A33" s="110" t="s">
        <v>178</v>
      </c>
    </row>
    <row r="34" spans="1:1" s="96" customFormat="1" ht="21" customHeight="1" x14ac:dyDescent="0.25">
      <c r="A34" s="110" t="s">
        <v>179</v>
      </c>
    </row>
    <row r="35" spans="1:1" s="96" customFormat="1" ht="21" customHeight="1" x14ac:dyDescent="0.25">
      <c r="A35" s="110" t="s">
        <v>180</v>
      </c>
    </row>
    <row r="36" spans="1:1" s="96" customFormat="1" ht="30.75" customHeight="1" x14ac:dyDescent="0.25">
      <c r="A36" s="110" t="s">
        <v>181</v>
      </c>
    </row>
    <row r="37" spans="1:1" s="96" customFormat="1" ht="21" customHeight="1" x14ac:dyDescent="0.25">
      <c r="A37" s="102" t="s">
        <v>261</v>
      </c>
    </row>
    <row r="38" spans="1:1" s="101" customFormat="1" ht="21" customHeight="1" x14ac:dyDescent="0.25">
      <c r="A38" s="111" t="s">
        <v>182</v>
      </c>
    </row>
    <row r="39" spans="1:1" s="113" customFormat="1" ht="200.25" customHeight="1" x14ac:dyDescent="0.25">
      <c r="A39" s="112" t="s">
        <v>183</v>
      </c>
    </row>
    <row r="40" spans="1:1" s="113" customFormat="1" ht="124.5" customHeight="1" x14ac:dyDescent="0.25">
      <c r="A40" s="112" t="s">
        <v>184</v>
      </c>
    </row>
    <row r="41" spans="1:1" s="113" customFormat="1" ht="127.5" customHeight="1" x14ac:dyDescent="0.25">
      <c r="A41" s="112" t="s">
        <v>185</v>
      </c>
    </row>
    <row r="42" spans="1:1" s="113" customFormat="1" ht="115.5" customHeight="1" x14ac:dyDescent="0.25">
      <c r="A42" s="112" t="s">
        <v>186</v>
      </c>
    </row>
    <row r="43" spans="1:1" s="113" customFormat="1" ht="36" customHeight="1" x14ac:dyDescent="0.25">
      <c r="A43" s="112" t="s">
        <v>187</v>
      </c>
    </row>
    <row r="44" spans="1:1" s="113" customFormat="1" ht="44.25" customHeight="1" x14ac:dyDescent="0.25">
      <c r="A44" s="114" t="s">
        <v>188</v>
      </c>
    </row>
    <row r="45" spans="1:1" s="113" customFormat="1" ht="55.5" customHeight="1" x14ac:dyDescent="0.25">
      <c r="A45" s="112" t="s">
        <v>189</v>
      </c>
    </row>
    <row r="46" spans="1:1" s="113" customFormat="1" ht="39" customHeight="1" x14ac:dyDescent="0.25">
      <c r="A46" s="112" t="s">
        <v>190</v>
      </c>
    </row>
    <row r="47" spans="1:1" s="113" customFormat="1" ht="34.5" customHeight="1" x14ac:dyDescent="0.25">
      <c r="A47" s="112" t="s">
        <v>191</v>
      </c>
    </row>
    <row r="48" spans="1:1" s="113" customFormat="1" ht="37.5" customHeight="1" x14ac:dyDescent="0.25">
      <c r="A48" s="114" t="s">
        <v>192</v>
      </c>
    </row>
    <row r="49" spans="1:1" s="113" customFormat="1" ht="35.25" customHeight="1" x14ac:dyDescent="0.25">
      <c r="A49" s="114" t="s">
        <v>193</v>
      </c>
    </row>
    <row r="50" spans="1:1" s="113" customFormat="1" ht="75" customHeight="1" x14ac:dyDescent="0.25">
      <c r="A50" s="114" t="s">
        <v>194</v>
      </c>
    </row>
    <row r="51" spans="1:1" s="113" customFormat="1" ht="83.25" customHeight="1" x14ac:dyDescent="0.25">
      <c r="A51" s="114" t="s">
        <v>195</v>
      </c>
    </row>
    <row r="52" spans="1:1" s="113" customFormat="1" ht="75" customHeight="1" x14ac:dyDescent="0.25">
      <c r="A52" s="114" t="s">
        <v>196</v>
      </c>
    </row>
    <row r="53" spans="1:1" s="113" customFormat="1" ht="132.75" customHeight="1" x14ac:dyDescent="0.25">
      <c r="A53" s="114" t="s">
        <v>197</v>
      </c>
    </row>
    <row r="54" spans="1:1" s="113" customFormat="1" ht="90.75" customHeight="1" x14ac:dyDescent="0.25">
      <c r="A54" s="114" t="s">
        <v>198</v>
      </c>
    </row>
    <row r="55" spans="1:1" s="113" customFormat="1" ht="42" customHeight="1" x14ac:dyDescent="0.25">
      <c r="A55" s="114" t="s">
        <v>199</v>
      </c>
    </row>
    <row r="56" spans="1:1" s="113" customFormat="1" ht="43.5" customHeight="1" x14ac:dyDescent="0.25">
      <c r="A56" s="114" t="s">
        <v>200</v>
      </c>
    </row>
    <row r="57" spans="1:1" s="96" customFormat="1" ht="152.25" customHeight="1" x14ac:dyDescent="0.25">
      <c r="A57" s="114" t="s">
        <v>201</v>
      </c>
    </row>
    <row r="58" spans="1:1" s="96" customFormat="1" ht="97.5" customHeight="1" x14ac:dyDescent="0.25">
      <c r="A58" s="114" t="s">
        <v>202</v>
      </c>
    </row>
    <row r="59" spans="1:1" s="96" customFormat="1" ht="136.5" customHeight="1" x14ac:dyDescent="0.25">
      <c r="A59" s="114" t="s">
        <v>203</v>
      </c>
    </row>
    <row r="60" spans="1:1" s="96" customFormat="1" ht="69.75" customHeight="1" x14ac:dyDescent="0.25">
      <c r="A60" s="114" t="s">
        <v>204</v>
      </c>
    </row>
    <row r="61" spans="1:1" hidden="1" x14ac:dyDescent="0.25">
      <c r="A61" s="115"/>
    </row>
    <row r="62" spans="1:1" hidden="1" x14ac:dyDescent="0.25">
      <c r="A62" s="115"/>
    </row>
    <row r="63" spans="1:1" hidden="1" x14ac:dyDescent="0.25">
      <c r="A63" s="115"/>
    </row>
    <row r="64" spans="1:1" s="197" customFormat="1" x14ac:dyDescent="0.25"/>
    <row r="65" s="198" customFormat="1" x14ac:dyDescent="0.25"/>
    <row r="66" s="198" customFormat="1" x14ac:dyDescent="0.25"/>
    <row r="67" s="198" customFormat="1" x14ac:dyDescent="0.25"/>
    <row r="68" s="198" customFormat="1" x14ac:dyDescent="0.25"/>
    <row r="69" s="198" customFormat="1" x14ac:dyDescent="0.25"/>
    <row r="70" s="198" customFormat="1" x14ac:dyDescent="0.25"/>
    <row r="71" s="198" customFormat="1" x14ac:dyDescent="0.25"/>
    <row r="72" s="198" customFormat="1" x14ac:dyDescent="0.25"/>
    <row r="73" s="198" customFormat="1" x14ac:dyDescent="0.25"/>
    <row r="74" s="198" customFormat="1" x14ac:dyDescent="0.25"/>
    <row r="75" s="198" customFormat="1" x14ac:dyDescent="0.25"/>
    <row r="76" s="198" customFormat="1" x14ac:dyDescent="0.25"/>
    <row r="77" s="198" customFormat="1" x14ac:dyDescent="0.25"/>
    <row r="78" s="198" customFormat="1" x14ac:dyDescent="0.25"/>
    <row r="79" s="198" customFormat="1" x14ac:dyDescent="0.25"/>
    <row r="80" s="198" customFormat="1" x14ac:dyDescent="0.25"/>
    <row r="81" s="198" customFormat="1" x14ac:dyDescent="0.25"/>
    <row r="82" s="198" customFormat="1" x14ac:dyDescent="0.25"/>
    <row r="83" s="198" customFormat="1" x14ac:dyDescent="0.25"/>
    <row r="84" s="198" customFormat="1" x14ac:dyDescent="0.25"/>
    <row r="85" s="198" customFormat="1" x14ac:dyDescent="0.25"/>
    <row r="86" s="198" customFormat="1" x14ac:dyDescent="0.25"/>
    <row r="87" s="198" customFormat="1" x14ac:dyDescent="0.25"/>
    <row r="88" s="198" customFormat="1" x14ac:dyDescent="0.25"/>
    <row r="89" s="198" customFormat="1" x14ac:dyDescent="0.25"/>
    <row r="90" s="198" customFormat="1" x14ac:dyDescent="0.25"/>
    <row r="91" s="198" customFormat="1" x14ac:dyDescent="0.25"/>
    <row r="92" s="198" customFormat="1" x14ac:dyDescent="0.25"/>
    <row r="93" s="198" customFormat="1" x14ac:dyDescent="0.25"/>
    <row r="94" s="198" customFormat="1" x14ac:dyDescent="0.25"/>
    <row r="95" s="198" customFormat="1" x14ac:dyDescent="0.25"/>
    <row r="96" s="198" customFormat="1" x14ac:dyDescent="0.25"/>
    <row r="97" s="198" customFormat="1" x14ac:dyDescent="0.25"/>
    <row r="98" s="198" customFormat="1" x14ac:dyDescent="0.25"/>
    <row r="99" s="198" customFormat="1" x14ac:dyDescent="0.25"/>
    <row r="100" s="198" customFormat="1" x14ac:dyDescent="0.25"/>
    <row r="101" s="198" customFormat="1" x14ac:dyDescent="0.25"/>
    <row r="102" s="198" customFormat="1" x14ac:dyDescent="0.25"/>
    <row r="103" s="198" customFormat="1" x14ac:dyDescent="0.25"/>
    <row r="104" s="198" customFormat="1" x14ac:dyDescent="0.25"/>
    <row r="105" s="198" customFormat="1" x14ac:dyDescent="0.25"/>
    <row r="106" s="198" customFormat="1" x14ac:dyDescent="0.25"/>
    <row r="107" s="198" customFormat="1" x14ac:dyDescent="0.25"/>
    <row r="108" s="198" customFormat="1" x14ac:dyDescent="0.25"/>
    <row r="109" s="198" customFormat="1" x14ac:dyDescent="0.25"/>
    <row r="110" s="198" customFormat="1" x14ac:dyDescent="0.25"/>
    <row r="111" s="198" customFormat="1" x14ac:dyDescent="0.25"/>
    <row r="112" s="198" customFormat="1" x14ac:dyDescent="0.25"/>
    <row r="113" s="198" customFormat="1" x14ac:dyDescent="0.25"/>
    <row r="114" s="198" customFormat="1" x14ac:dyDescent="0.25"/>
    <row r="115" s="198" customFormat="1" x14ac:dyDescent="0.25"/>
    <row r="116" s="198" customFormat="1" x14ac:dyDescent="0.25"/>
    <row r="117" s="198" customFormat="1" x14ac:dyDescent="0.25"/>
    <row r="118" s="198" customFormat="1" x14ac:dyDescent="0.25"/>
    <row r="119" s="198" customFormat="1" x14ac:dyDescent="0.25"/>
    <row r="120" s="198" customFormat="1" x14ac:dyDescent="0.25"/>
    <row r="121" s="198" customFormat="1" x14ac:dyDescent="0.25"/>
    <row r="122" s="198" customFormat="1" x14ac:dyDescent="0.25"/>
    <row r="123" s="198" customFormat="1" x14ac:dyDescent="0.25"/>
    <row r="124" s="198" customFormat="1" x14ac:dyDescent="0.25"/>
    <row r="125" s="198" customFormat="1" x14ac:dyDescent="0.25"/>
    <row r="126" s="198" customFormat="1" x14ac:dyDescent="0.25"/>
    <row r="127" s="198" customFormat="1" x14ac:dyDescent="0.25"/>
    <row r="128" s="198" customFormat="1" x14ac:dyDescent="0.25"/>
    <row r="129" s="198" customFormat="1" x14ac:dyDescent="0.25"/>
    <row r="130" s="198" customFormat="1" x14ac:dyDescent="0.25"/>
    <row r="131" s="198" customFormat="1" x14ac:dyDescent="0.25"/>
    <row r="132" s="198" customFormat="1" x14ac:dyDescent="0.25"/>
    <row r="133" s="198" customFormat="1" x14ac:dyDescent="0.25"/>
    <row r="134" s="198" customFormat="1" x14ac:dyDescent="0.25"/>
    <row r="135" s="198" customFormat="1" x14ac:dyDescent="0.25"/>
    <row r="136" s="198" customFormat="1" x14ac:dyDescent="0.25"/>
    <row r="137" s="198" customFormat="1" x14ac:dyDescent="0.25"/>
    <row r="138" s="198" customFormat="1" x14ac:dyDescent="0.25"/>
    <row r="139" s="198" customFormat="1" x14ac:dyDescent="0.25"/>
    <row r="140" s="198" customFormat="1" x14ac:dyDescent="0.25"/>
    <row r="141" s="198" customFormat="1" x14ac:dyDescent="0.25"/>
    <row r="142" s="198" customFormat="1" x14ac:dyDescent="0.25"/>
    <row r="143" s="198" customFormat="1" x14ac:dyDescent="0.25"/>
    <row r="144" s="198" customFormat="1" x14ac:dyDescent="0.25"/>
    <row r="145" s="198" customFormat="1" x14ac:dyDescent="0.25"/>
    <row r="146" s="198" customFormat="1" x14ac:dyDescent="0.25"/>
    <row r="147" s="198" customFormat="1" x14ac:dyDescent="0.25"/>
    <row r="148" s="198" customFormat="1" x14ac:dyDescent="0.25"/>
    <row r="149" s="198" customFormat="1" x14ac:dyDescent="0.25"/>
    <row r="150" s="198" customFormat="1" x14ac:dyDescent="0.25"/>
    <row r="151" s="198" customFormat="1" x14ac:dyDescent="0.25"/>
    <row r="152" s="198" customFormat="1" x14ac:dyDescent="0.25"/>
    <row r="153" s="198" customFormat="1" x14ac:dyDescent="0.25"/>
    <row r="154" s="198" customFormat="1" x14ac:dyDescent="0.25"/>
    <row r="155" s="198" customFormat="1" x14ac:dyDescent="0.25"/>
    <row r="156" s="198" customFormat="1" x14ac:dyDescent="0.25"/>
    <row r="157" s="198" customFormat="1" x14ac:dyDescent="0.25"/>
    <row r="158" s="198" customFormat="1" x14ac:dyDescent="0.25"/>
    <row r="159" s="198" customFormat="1" x14ac:dyDescent="0.25"/>
    <row r="160" s="198" customFormat="1" x14ac:dyDescent="0.25"/>
    <row r="161" s="198" customFormat="1" x14ac:dyDescent="0.25"/>
    <row r="162" s="198" customFormat="1" x14ac:dyDescent="0.25"/>
    <row r="163" s="198" customFormat="1" x14ac:dyDescent="0.25"/>
    <row r="164" s="198" customFormat="1" x14ac:dyDescent="0.25"/>
    <row r="165" s="198" customFormat="1" x14ac:dyDescent="0.25"/>
    <row r="166" s="198" customFormat="1" x14ac:dyDescent="0.25"/>
    <row r="167" s="198" customFormat="1" x14ac:dyDescent="0.25"/>
    <row r="168" s="198" customFormat="1" x14ac:dyDescent="0.25"/>
    <row r="169" s="198" customFormat="1" x14ac:dyDescent="0.25"/>
    <row r="170" s="198" customFormat="1" x14ac:dyDescent="0.25"/>
    <row r="171" s="198" customFormat="1" x14ac:dyDescent="0.25"/>
    <row r="172" s="198" customFormat="1" x14ac:dyDescent="0.25"/>
    <row r="173" s="198" customFormat="1" x14ac:dyDescent="0.25"/>
    <row r="174" s="198" customFormat="1" x14ac:dyDescent="0.25"/>
    <row r="175" s="198" customFormat="1" x14ac:dyDescent="0.25"/>
    <row r="176" s="198" customFormat="1" x14ac:dyDescent="0.25"/>
    <row r="177" s="198" customFormat="1" x14ac:dyDescent="0.25"/>
    <row r="178" s="198" customFormat="1" x14ac:dyDescent="0.25"/>
    <row r="179" s="198" customFormat="1" x14ac:dyDescent="0.25"/>
    <row r="180" s="198" customFormat="1" x14ac:dyDescent="0.25"/>
    <row r="181" s="198" customFormat="1" x14ac:dyDescent="0.25"/>
    <row r="182" s="198" customFormat="1" x14ac:dyDescent="0.25"/>
    <row r="183" s="198" customFormat="1" x14ac:dyDescent="0.25"/>
    <row r="184" s="198" customFormat="1" x14ac:dyDescent="0.25"/>
    <row r="185" s="198" customFormat="1" x14ac:dyDescent="0.25"/>
    <row r="186" s="198" customFormat="1" x14ac:dyDescent="0.25"/>
    <row r="187" s="198" customFormat="1" x14ac:dyDescent="0.25"/>
    <row r="188" s="198" customFormat="1" x14ac:dyDescent="0.25"/>
    <row r="189" s="198" customFormat="1" x14ac:dyDescent="0.25"/>
    <row r="190" s="198" customFormat="1" x14ac:dyDescent="0.25"/>
    <row r="191" s="198" customFormat="1" x14ac:dyDescent="0.25"/>
  </sheetData>
  <pageMargins left="0.7" right="0.7" top="0.75" bottom="0.75" header="0.3" footer="0.3"/>
  <pageSetup orientation="portrait" r:id="rId1"/>
  <rowBreaks count="4" manualBreakCount="4">
    <brk id="12" max="16383" man="1"/>
    <brk id="14" max="16383" man="1"/>
    <brk id="22" max="16383" man="1"/>
    <brk id="26"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zoomScale="80" zoomScaleNormal="80" workbookViewId="0">
      <selection sqref="A1:Q1"/>
    </sheetView>
  </sheetViews>
  <sheetFormatPr defaultColWidth="8.54296875" defaultRowHeight="12.5" x14ac:dyDescent="0.25"/>
  <cols>
    <col min="5" max="5" width="17.453125" customWidth="1"/>
  </cols>
  <sheetData>
    <row r="1" spans="1:19" s="2" customFormat="1" ht="30" customHeight="1" x14ac:dyDescent="0.25">
      <c r="A1" s="226" t="s">
        <v>137</v>
      </c>
      <c r="B1" s="226"/>
      <c r="C1" s="226"/>
      <c r="D1" s="226"/>
      <c r="E1" s="226"/>
      <c r="F1" s="226"/>
      <c r="G1" s="226"/>
      <c r="H1" s="226"/>
      <c r="I1" s="226"/>
      <c r="J1" s="226"/>
      <c r="K1" s="226"/>
      <c r="L1" s="226"/>
      <c r="M1" s="226"/>
      <c r="N1" s="226"/>
      <c r="O1" s="226"/>
      <c r="P1" s="226"/>
      <c r="Q1" s="226"/>
    </row>
    <row r="2" spans="1:19" s="2" customFormat="1" ht="30" customHeight="1" thickBot="1" x14ac:dyDescent="0.3">
      <c r="A2" s="228" t="s">
        <v>138</v>
      </c>
      <c r="B2" s="228"/>
      <c r="C2" s="228"/>
      <c r="D2" s="228"/>
      <c r="E2" s="228"/>
      <c r="F2" s="6"/>
      <c r="G2" s="6"/>
      <c r="H2" s="6"/>
      <c r="I2" s="6"/>
      <c r="J2" s="6"/>
      <c r="K2" s="6"/>
      <c r="L2" s="6"/>
      <c r="M2" s="6"/>
      <c r="N2" s="6"/>
      <c r="O2" s="6"/>
      <c r="P2" s="6"/>
    </row>
    <row r="3" spans="1:19" s="2" customFormat="1" ht="30" customHeight="1" thickBot="1" x14ac:dyDescent="0.3">
      <c r="A3" s="227" t="s">
        <v>10</v>
      </c>
      <c r="B3" s="227"/>
      <c r="C3" s="238" t="s">
        <v>263</v>
      </c>
      <c r="D3" s="239"/>
      <c r="E3" s="239"/>
      <c r="F3" s="239"/>
      <c r="G3" s="239"/>
      <c r="H3" s="239"/>
      <c r="I3" s="239"/>
      <c r="J3" s="239"/>
      <c r="K3" s="239"/>
      <c r="L3" s="239"/>
      <c r="M3" s="239"/>
      <c r="N3" s="239"/>
      <c r="O3" s="239"/>
      <c r="P3" s="239"/>
      <c r="Q3" s="239"/>
      <c r="R3" s="239"/>
      <c r="S3" s="240"/>
    </row>
    <row r="4" spans="1:19" s="5" customFormat="1" ht="30" customHeight="1" thickBot="1" x14ac:dyDescent="0.3">
      <c r="A4" s="227" t="s">
        <v>5</v>
      </c>
      <c r="B4" s="227"/>
      <c r="C4" s="227"/>
      <c r="D4" s="233"/>
      <c r="E4" s="234" t="s">
        <v>264</v>
      </c>
      <c r="F4" s="235"/>
      <c r="G4" s="235"/>
      <c r="H4" s="236"/>
      <c r="I4" s="4"/>
      <c r="J4" s="4"/>
      <c r="K4" s="4"/>
      <c r="L4" s="4"/>
      <c r="M4" s="4"/>
      <c r="N4" s="4"/>
      <c r="O4" s="4"/>
      <c r="P4" s="4"/>
      <c r="Q4" s="4"/>
      <c r="R4" s="4"/>
      <c r="S4" s="4"/>
    </row>
    <row r="5" spans="1:19" s="5" customFormat="1" ht="30" customHeight="1" thickBot="1" x14ac:dyDescent="0.3">
      <c r="A5" s="227" t="s">
        <v>6</v>
      </c>
      <c r="B5" s="227"/>
      <c r="C5" s="227"/>
      <c r="D5" s="227"/>
      <c r="E5" s="227"/>
      <c r="F5" s="227"/>
      <c r="G5" s="227"/>
      <c r="H5" s="4"/>
      <c r="I5" s="4"/>
      <c r="J5" s="4"/>
      <c r="K5" s="4"/>
      <c r="L5" s="4"/>
      <c r="M5" s="4"/>
      <c r="N5" s="4"/>
      <c r="O5" s="4"/>
      <c r="P5" s="4"/>
      <c r="Q5" s="4"/>
      <c r="R5" s="4"/>
      <c r="S5" s="4"/>
    </row>
    <row r="6" spans="1:19" s="5" customFormat="1" ht="30" customHeight="1" thickBot="1" x14ac:dyDescent="0.3">
      <c r="A6" s="229" t="s">
        <v>7</v>
      </c>
      <c r="B6" s="229"/>
      <c r="C6" s="229"/>
      <c r="D6" s="229"/>
      <c r="E6" s="229"/>
      <c r="F6" s="229"/>
      <c r="G6" s="229"/>
      <c r="H6" s="230" t="s">
        <v>265</v>
      </c>
      <c r="I6" s="231"/>
      <c r="J6" s="231"/>
      <c r="K6" s="231"/>
      <c r="L6" s="231"/>
      <c r="M6" s="231"/>
      <c r="N6" s="231"/>
      <c r="O6" s="231"/>
      <c r="P6" s="231"/>
      <c r="Q6" s="232"/>
      <c r="R6" s="4"/>
      <c r="S6" s="4"/>
    </row>
    <row r="7" spans="1:19" s="5" customFormat="1" ht="30" customHeight="1" thickBot="1" x14ac:dyDescent="0.3">
      <c r="A7" s="229" t="s">
        <v>8</v>
      </c>
      <c r="B7" s="229"/>
      <c r="C7" s="229"/>
      <c r="D7" s="229"/>
      <c r="E7" s="229"/>
      <c r="F7" s="229"/>
      <c r="G7" s="229"/>
      <c r="H7" s="237" t="s">
        <v>266</v>
      </c>
      <c r="I7" s="231"/>
      <c r="J7" s="231"/>
      <c r="K7" s="231"/>
      <c r="L7" s="231"/>
      <c r="M7" s="231"/>
      <c r="N7" s="231"/>
      <c r="O7" s="231"/>
      <c r="P7" s="231"/>
      <c r="Q7" s="232"/>
      <c r="R7" s="4"/>
      <c r="S7" s="4"/>
    </row>
    <row r="8" spans="1:19" s="5" customFormat="1" ht="30" customHeight="1" thickBot="1" x14ac:dyDescent="0.3">
      <c r="A8" s="229" t="s">
        <v>9</v>
      </c>
      <c r="B8" s="229"/>
      <c r="C8" s="229"/>
      <c r="D8" s="229"/>
      <c r="E8" s="229"/>
      <c r="F8" s="229"/>
      <c r="G8" s="229"/>
      <c r="H8" s="230" t="s">
        <v>267</v>
      </c>
      <c r="I8" s="231"/>
      <c r="J8" s="231"/>
      <c r="K8" s="231"/>
      <c r="L8" s="231"/>
      <c r="M8" s="231"/>
      <c r="N8" s="231"/>
      <c r="O8" s="231"/>
      <c r="P8" s="231"/>
      <c r="Q8" s="232"/>
      <c r="R8" s="4"/>
      <c r="S8" s="4"/>
    </row>
  </sheetData>
  <mergeCells count="13">
    <mergeCell ref="A1:Q1"/>
    <mergeCell ref="A3:B3"/>
    <mergeCell ref="A2:E2"/>
    <mergeCell ref="A8:G8"/>
    <mergeCell ref="H8:Q8"/>
    <mergeCell ref="A4:D4"/>
    <mergeCell ref="E4:H4"/>
    <mergeCell ref="A5:G5"/>
    <mergeCell ref="A6:G6"/>
    <mergeCell ref="H6:Q6"/>
    <mergeCell ref="A7:G7"/>
    <mergeCell ref="H7:Q7"/>
    <mergeCell ref="C3:S3"/>
  </mergeCells>
  <phoneticPr fontId="10" type="noConversion"/>
  <hyperlinks>
    <hyperlink ref="H7" r:id="rId1"/>
  </hyperlinks>
  <pageMargins left="0.7" right="0.7" top="0.75" bottom="0.75" header="0.3" footer="0.3"/>
  <pageSetup scale="72" orientation="landscape" r:id="rId2"/>
  <headerFooter>
    <oddFooter>&amp;L2017 Six-Year Plan - Institution ID&amp;C&amp;P of &amp;N&amp;RSCHEV - 5/23/17</oddFooter>
  </headerFooter>
  <ignoredErrors>
    <ignoredError sqref="E4" numberStoredAsText="1"/>
  </ignoredError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zoomScale="80" zoomScaleNormal="80" workbookViewId="0"/>
  </sheetViews>
  <sheetFormatPr defaultRowHeight="12.5" x14ac:dyDescent="0.25"/>
  <cols>
    <col min="1" max="5" width="20.54296875" customWidth="1"/>
  </cols>
  <sheetData>
    <row r="1" spans="1:5" ht="23" x14ac:dyDescent="0.5">
      <c r="A1" s="136" t="s">
        <v>241</v>
      </c>
      <c r="B1" s="137"/>
      <c r="C1" s="137"/>
      <c r="D1" s="137"/>
      <c r="E1" s="137"/>
    </row>
    <row r="2" spans="1:5" ht="22.5" customHeight="1" x14ac:dyDescent="0.25">
      <c r="A2" s="243" t="str">
        <f>'Institution ID'!C3</f>
        <v>University of Mary Washington</v>
      </c>
      <c r="B2" s="243"/>
      <c r="C2" s="243"/>
      <c r="D2" s="243"/>
      <c r="E2" s="243"/>
    </row>
    <row r="3" spans="1:5" ht="16" thickBot="1" x14ac:dyDescent="0.4">
      <c r="A3" s="138"/>
      <c r="B3" s="138"/>
      <c r="C3" s="138"/>
      <c r="D3" s="138"/>
      <c r="E3" s="138"/>
    </row>
    <row r="4" spans="1:5" ht="85.5" customHeight="1" thickBot="1" x14ac:dyDescent="0.3">
      <c r="A4" s="244" t="s">
        <v>217</v>
      </c>
      <c r="B4" s="245"/>
      <c r="C4" s="245"/>
      <c r="D4" s="245"/>
      <c r="E4" s="246"/>
    </row>
    <row r="5" spans="1:5" ht="15.5" x14ac:dyDescent="0.35">
      <c r="A5" s="141"/>
      <c r="B5" s="141"/>
      <c r="C5" s="141"/>
      <c r="D5" s="141"/>
      <c r="E5" s="141"/>
    </row>
    <row r="6" spans="1:5" ht="18.5" thickBot="1" x14ac:dyDescent="0.45">
      <c r="A6" s="247" t="s">
        <v>212</v>
      </c>
      <c r="B6" s="247"/>
      <c r="C6" s="247"/>
      <c r="D6" s="247"/>
      <c r="E6" s="247"/>
    </row>
    <row r="7" spans="1:5" ht="16" thickBot="1" x14ac:dyDescent="0.4">
      <c r="A7" s="139" t="s">
        <v>211</v>
      </c>
      <c r="B7" s="241" t="s">
        <v>213</v>
      </c>
      <c r="C7" s="242"/>
      <c r="D7" s="241" t="s">
        <v>214</v>
      </c>
      <c r="E7" s="242"/>
    </row>
    <row r="8" spans="1:5" ht="31.5" thickBot="1" x14ac:dyDescent="0.4">
      <c r="A8" s="139" t="s">
        <v>218</v>
      </c>
      <c r="B8" s="139" t="s">
        <v>219</v>
      </c>
      <c r="C8" s="139" t="s">
        <v>215</v>
      </c>
      <c r="D8" s="139" t="s">
        <v>219</v>
      </c>
      <c r="E8" s="139" t="s">
        <v>215</v>
      </c>
    </row>
    <row r="9" spans="1:5" ht="16" thickBot="1" x14ac:dyDescent="0.4">
      <c r="A9" s="140">
        <v>8678</v>
      </c>
      <c r="B9" s="140">
        <v>8852</v>
      </c>
      <c r="C9" s="210">
        <f>IF(B9=0,"%",B9/A9-1)</f>
        <v>2.0050702926941666E-2</v>
      </c>
      <c r="D9" s="140">
        <v>9030</v>
      </c>
      <c r="E9" s="210">
        <f>IF(D9=0,"%",D9/B9-1)</f>
        <v>2.0108450067781281E-2</v>
      </c>
    </row>
    <row r="10" spans="1:5" ht="15.5" x14ac:dyDescent="0.35">
      <c r="A10" s="194"/>
      <c r="B10" s="194"/>
      <c r="C10" s="195"/>
      <c r="D10" s="194"/>
      <c r="E10" s="195"/>
    </row>
    <row r="11" spans="1:5" ht="15.5" x14ac:dyDescent="0.35">
      <c r="A11" s="141"/>
      <c r="B11" s="141"/>
      <c r="C11" s="141"/>
      <c r="D11" s="141"/>
      <c r="E11" s="141"/>
    </row>
    <row r="12" spans="1:5" ht="18.5" thickBot="1" x14ac:dyDescent="0.45">
      <c r="A12" s="247" t="s">
        <v>216</v>
      </c>
      <c r="B12" s="247"/>
      <c r="C12" s="247"/>
      <c r="D12" s="247"/>
      <c r="E12" s="247"/>
    </row>
    <row r="13" spans="1:5" ht="16" thickBot="1" x14ac:dyDescent="0.4">
      <c r="A13" s="139" t="s">
        <v>211</v>
      </c>
      <c r="B13" s="241" t="s">
        <v>213</v>
      </c>
      <c r="C13" s="242"/>
      <c r="D13" s="241" t="s">
        <v>214</v>
      </c>
      <c r="E13" s="242"/>
    </row>
    <row r="14" spans="1:5" ht="31.5" thickBot="1" x14ac:dyDescent="0.4">
      <c r="A14" s="139" t="s">
        <v>218</v>
      </c>
      <c r="B14" s="139" t="s">
        <v>219</v>
      </c>
      <c r="C14" s="139" t="s">
        <v>215</v>
      </c>
      <c r="D14" s="139" t="s">
        <v>219</v>
      </c>
      <c r="E14" s="139" t="s">
        <v>215</v>
      </c>
    </row>
    <row r="15" spans="1:5" ht="16" thickBot="1" x14ac:dyDescent="0.4">
      <c r="A15" s="140">
        <v>5092</v>
      </c>
      <c r="B15" s="140">
        <v>5194</v>
      </c>
      <c r="C15" s="210">
        <f>IF(B15=0,"%",B15/A15-1)</f>
        <v>2.0031421838177632E-2</v>
      </c>
      <c r="D15" s="140">
        <v>5298</v>
      </c>
      <c r="E15" s="210">
        <f>IF(D15=0,"%",D15/B15-1)</f>
        <v>2.0023103581054968E-2</v>
      </c>
    </row>
  </sheetData>
  <mergeCells count="8">
    <mergeCell ref="B13:C13"/>
    <mergeCell ref="D13:E13"/>
    <mergeCell ref="A2:E2"/>
    <mergeCell ref="A4:E4"/>
    <mergeCell ref="A6:E6"/>
    <mergeCell ref="B7:C7"/>
    <mergeCell ref="D7:E7"/>
    <mergeCell ref="A12:E12"/>
  </mergeCells>
  <printOptions horizontalCentered="1"/>
  <pageMargins left="0" right="0" top="0.75" bottom="0.75" header="0.3" footer="0.3"/>
  <pageSetup scale="75" orientation="landscape" r:id="rId1"/>
  <ignoredErrors>
    <ignoredError sqref="C9 E9 C15 E15"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1"/>
  <sheetViews>
    <sheetView zoomScale="80" zoomScaleNormal="80" zoomScalePageLayoutView="150" workbookViewId="0"/>
  </sheetViews>
  <sheetFormatPr defaultColWidth="8.54296875" defaultRowHeight="12.5" x14ac:dyDescent="0.25"/>
  <cols>
    <col min="1" max="1" width="29.7265625" customWidth="1"/>
    <col min="2" max="2" width="20.54296875" style="9" customWidth="1"/>
    <col min="3" max="3" width="22.54296875" customWidth="1"/>
    <col min="4" max="5" width="20.54296875" customWidth="1"/>
    <col min="6" max="6" width="10.453125" bestFit="1" customWidth="1"/>
  </cols>
  <sheetData>
    <row r="1" spans="1:6" s="1" customFormat="1" ht="20.149999999999999" customHeight="1" x14ac:dyDescent="0.25">
      <c r="A1" s="84" t="s">
        <v>220</v>
      </c>
      <c r="B1" s="84"/>
      <c r="C1" s="84"/>
      <c r="D1" s="84"/>
      <c r="E1" s="84"/>
    </row>
    <row r="2" spans="1:6" s="1" customFormat="1" ht="20.149999999999999" customHeight="1" x14ac:dyDescent="0.25">
      <c r="A2" s="249" t="str">
        <f>'Institution ID'!C3</f>
        <v>University of Mary Washington</v>
      </c>
      <c r="B2" s="249"/>
      <c r="C2" s="249"/>
      <c r="D2" s="249"/>
      <c r="E2" s="249"/>
    </row>
    <row r="3" spans="1:6" s="2" customFormat="1" ht="87.65" customHeight="1" x14ac:dyDescent="0.25">
      <c r="A3" s="251" t="s">
        <v>250</v>
      </c>
      <c r="B3" s="252"/>
      <c r="C3" s="252"/>
      <c r="D3" s="252"/>
      <c r="E3" s="253"/>
    </row>
    <row r="4" spans="1:6" ht="15" customHeight="1" x14ac:dyDescent="0.3">
      <c r="A4" s="250" t="s">
        <v>0</v>
      </c>
      <c r="B4" s="77" t="s">
        <v>142</v>
      </c>
      <c r="C4" s="77" t="s">
        <v>150</v>
      </c>
      <c r="D4" s="77" t="s">
        <v>143</v>
      </c>
      <c r="E4" s="77" t="s">
        <v>144</v>
      </c>
    </row>
    <row r="5" spans="1:6" ht="45.75" customHeight="1" x14ac:dyDescent="0.25">
      <c r="A5" s="250"/>
      <c r="B5" s="47" t="s">
        <v>233</v>
      </c>
      <c r="C5" s="47" t="s">
        <v>233</v>
      </c>
      <c r="D5" s="47" t="s">
        <v>234</v>
      </c>
      <c r="E5" s="47" t="s">
        <v>234</v>
      </c>
    </row>
    <row r="6" spans="1:6" ht="15" customHeight="1" x14ac:dyDescent="0.3">
      <c r="A6" s="14" t="s">
        <v>12</v>
      </c>
      <c r="B6" s="248"/>
      <c r="C6" s="248"/>
      <c r="D6" s="248"/>
      <c r="E6" s="248"/>
    </row>
    <row r="7" spans="1:6" ht="15" customHeight="1" x14ac:dyDescent="0.25">
      <c r="A7" s="48" t="s">
        <v>98</v>
      </c>
      <c r="B7" s="13">
        <v>29649400</v>
      </c>
      <c r="C7" s="13">
        <v>28554400</v>
      </c>
      <c r="D7" s="13">
        <v>28834000</v>
      </c>
      <c r="E7" s="13">
        <v>29940000</v>
      </c>
    </row>
    <row r="8" spans="1:6" ht="15" customHeight="1" x14ac:dyDescent="0.25">
      <c r="A8" s="48" t="s">
        <v>99</v>
      </c>
      <c r="B8" s="13">
        <v>8293300</v>
      </c>
      <c r="C8" s="13">
        <v>7933300</v>
      </c>
      <c r="D8" s="13">
        <v>8011000</v>
      </c>
      <c r="E8" s="13">
        <v>8318000</v>
      </c>
    </row>
    <row r="9" spans="1:6" ht="15" customHeight="1" x14ac:dyDescent="0.25">
      <c r="A9" s="48" t="s">
        <v>100</v>
      </c>
      <c r="B9" s="13">
        <v>2445000</v>
      </c>
      <c r="C9" s="13">
        <v>2195000</v>
      </c>
      <c r="D9" s="13">
        <v>2217000</v>
      </c>
      <c r="E9" s="13">
        <v>2302000</v>
      </c>
    </row>
    <row r="10" spans="1:6" ht="15" customHeight="1" x14ac:dyDescent="0.25">
      <c r="A10" s="48" t="s">
        <v>101</v>
      </c>
      <c r="B10" s="13">
        <v>420000</v>
      </c>
      <c r="C10" s="13">
        <v>353000</v>
      </c>
      <c r="D10" s="13">
        <v>356000</v>
      </c>
      <c r="E10" s="13">
        <v>370000</v>
      </c>
      <c r="F10" s="54" t="s">
        <v>117</v>
      </c>
    </row>
    <row r="11" spans="1:6" ht="15" customHeight="1" x14ac:dyDescent="0.25">
      <c r="A11" s="48" t="s">
        <v>102</v>
      </c>
      <c r="B11" s="13">
        <f>0</f>
        <v>0</v>
      </c>
      <c r="C11" s="13">
        <f>0</f>
        <v>0</v>
      </c>
      <c r="D11" s="13">
        <f>0</f>
        <v>0</v>
      </c>
      <c r="E11" s="13">
        <f>0</f>
        <v>0</v>
      </c>
    </row>
    <row r="12" spans="1:6" ht="15" customHeight="1" x14ac:dyDescent="0.25">
      <c r="A12" s="48" t="s">
        <v>103</v>
      </c>
      <c r="B12" s="13">
        <f>0</f>
        <v>0</v>
      </c>
      <c r="C12" s="13">
        <f>0</f>
        <v>0</v>
      </c>
      <c r="D12" s="13">
        <f>0</f>
        <v>0</v>
      </c>
      <c r="E12" s="13">
        <f>0</f>
        <v>0</v>
      </c>
    </row>
    <row r="13" spans="1:6" ht="15" customHeight="1" x14ac:dyDescent="0.25">
      <c r="A13" s="48" t="s">
        <v>104</v>
      </c>
      <c r="B13" s="13">
        <f>0</f>
        <v>0</v>
      </c>
      <c r="C13" s="13">
        <f>0</f>
        <v>0</v>
      </c>
      <c r="D13" s="13">
        <f>0</f>
        <v>0</v>
      </c>
      <c r="E13" s="13">
        <f>0</f>
        <v>0</v>
      </c>
    </row>
    <row r="14" spans="1:6" ht="15" customHeight="1" x14ac:dyDescent="0.25">
      <c r="A14" s="48" t="s">
        <v>105</v>
      </c>
      <c r="B14" s="13">
        <f>0</f>
        <v>0</v>
      </c>
      <c r="C14" s="13">
        <f>0</f>
        <v>0</v>
      </c>
      <c r="D14" s="13">
        <f>0</f>
        <v>0</v>
      </c>
      <c r="E14" s="13">
        <f>0</f>
        <v>0</v>
      </c>
    </row>
    <row r="15" spans="1:6" ht="15" customHeight="1" x14ac:dyDescent="0.25">
      <c r="A15" s="48" t="s">
        <v>106</v>
      </c>
      <c r="B15" s="13">
        <f>0</f>
        <v>0</v>
      </c>
      <c r="C15" s="13">
        <f>0</f>
        <v>0</v>
      </c>
      <c r="D15" s="13">
        <f>0</f>
        <v>0</v>
      </c>
      <c r="E15" s="13">
        <f>0</f>
        <v>0</v>
      </c>
    </row>
    <row r="16" spans="1:6" ht="15" customHeight="1" x14ac:dyDescent="0.25">
      <c r="A16" s="48" t="s">
        <v>107</v>
      </c>
      <c r="B16" s="13">
        <f>0</f>
        <v>0</v>
      </c>
      <c r="C16" s="13">
        <f>0</f>
        <v>0</v>
      </c>
      <c r="D16" s="13">
        <f>0</f>
        <v>0</v>
      </c>
      <c r="E16" s="13">
        <f>0</f>
        <v>0</v>
      </c>
    </row>
    <row r="17" spans="1:6" ht="15" customHeight="1" x14ac:dyDescent="0.25">
      <c r="A17" s="48" t="s">
        <v>108</v>
      </c>
      <c r="B17" s="13">
        <f>0</f>
        <v>0</v>
      </c>
      <c r="C17" s="13">
        <f>0</f>
        <v>0</v>
      </c>
      <c r="D17" s="13">
        <f>0</f>
        <v>0</v>
      </c>
      <c r="E17" s="13">
        <f>0</f>
        <v>0</v>
      </c>
    </row>
    <row r="18" spans="1:6" ht="15" customHeight="1" x14ac:dyDescent="0.25">
      <c r="A18" s="48" t="s">
        <v>109</v>
      </c>
      <c r="B18" s="13">
        <f>0</f>
        <v>0</v>
      </c>
      <c r="C18" s="13">
        <f>0</f>
        <v>0</v>
      </c>
      <c r="D18" s="13">
        <f>0</f>
        <v>0</v>
      </c>
      <c r="E18" s="13">
        <f>0</f>
        <v>0</v>
      </c>
    </row>
    <row r="19" spans="1:6" ht="15" customHeight="1" x14ac:dyDescent="0.25">
      <c r="A19" s="48" t="s">
        <v>110</v>
      </c>
      <c r="B19" s="13">
        <f>0</f>
        <v>0</v>
      </c>
      <c r="C19" s="13">
        <f>0</f>
        <v>0</v>
      </c>
      <c r="D19" s="13">
        <f>0</f>
        <v>0</v>
      </c>
      <c r="E19" s="13">
        <f>0</f>
        <v>0</v>
      </c>
    </row>
    <row r="20" spans="1:6" ht="15" customHeight="1" x14ac:dyDescent="0.25">
      <c r="A20" s="48" t="s">
        <v>111</v>
      </c>
      <c r="B20" s="13">
        <f>0</f>
        <v>0</v>
      </c>
      <c r="C20" s="13">
        <f>0</f>
        <v>0</v>
      </c>
      <c r="D20" s="13">
        <f>0</f>
        <v>0</v>
      </c>
      <c r="E20" s="13">
        <f>0</f>
        <v>0</v>
      </c>
    </row>
    <row r="21" spans="1:6" ht="15" customHeight="1" x14ac:dyDescent="0.25">
      <c r="A21" s="11" t="s">
        <v>3</v>
      </c>
      <c r="B21" s="13">
        <v>1435000</v>
      </c>
      <c r="C21" s="13">
        <v>1485000</v>
      </c>
      <c r="D21" s="13">
        <v>1485000</v>
      </c>
      <c r="E21" s="13">
        <v>1485000</v>
      </c>
      <c r="F21" t="s">
        <v>117</v>
      </c>
    </row>
    <row r="22" spans="1:6" ht="15" customHeight="1" x14ac:dyDescent="0.25">
      <c r="A22" s="83" t="s">
        <v>222</v>
      </c>
      <c r="B22" s="43">
        <f>SUM(B7:B21)</f>
        <v>42242700</v>
      </c>
      <c r="C22" s="43">
        <f>SUM(C7:C21)</f>
        <v>40520700</v>
      </c>
      <c r="D22" s="43">
        <f>SUM(D7:D21)</f>
        <v>40903000</v>
      </c>
      <c r="E22" s="43">
        <f>SUM(E7:E21)</f>
        <v>42415000</v>
      </c>
    </row>
    <row r="23" spans="1:6" s="9" customFormat="1" ht="15" customHeight="1" x14ac:dyDescent="0.25">
      <c r="A23" s="129"/>
      <c r="B23" s="79"/>
      <c r="C23" s="79"/>
      <c r="D23" s="79"/>
      <c r="E23" s="79"/>
    </row>
    <row r="24" spans="1:6" s="9" customFormat="1" ht="15" customHeight="1" x14ac:dyDescent="0.25">
      <c r="A24" s="129"/>
      <c r="B24" s="79"/>
      <c r="C24" s="79"/>
      <c r="D24" s="79"/>
      <c r="E24" s="79"/>
    </row>
    <row r="25" spans="1:6" s="9" customFormat="1" ht="15" customHeight="1" x14ac:dyDescent="0.3">
      <c r="A25" s="116"/>
      <c r="B25" s="131" t="s">
        <v>142</v>
      </c>
      <c r="C25" s="131" t="s">
        <v>268</v>
      </c>
      <c r="D25" s="131" t="s">
        <v>143</v>
      </c>
      <c r="E25" s="131" t="s">
        <v>144</v>
      </c>
    </row>
    <row r="26" spans="1:6" s="9" customFormat="1" ht="28.5" customHeight="1" x14ac:dyDescent="0.3">
      <c r="A26" s="130" t="s">
        <v>145</v>
      </c>
      <c r="B26" s="132" t="s">
        <v>269</v>
      </c>
      <c r="C26" s="132" t="s">
        <v>269</v>
      </c>
      <c r="D26" s="132" t="s">
        <v>269</v>
      </c>
      <c r="E26" s="132" t="s">
        <v>269</v>
      </c>
    </row>
    <row r="27" spans="1:6" s="9" customFormat="1" ht="15" customHeight="1" x14ac:dyDescent="0.25">
      <c r="A27" s="78" t="s">
        <v>146</v>
      </c>
      <c r="B27" s="80">
        <v>15960000</v>
      </c>
      <c r="C27" s="80">
        <v>15960000</v>
      </c>
      <c r="D27" s="80">
        <v>16116000</v>
      </c>
      <c r="E27" s="80">
        <v>16735000</v>
      </c>
    </row>
    <row r="28" spans="1:6" s="9" customFormat="1" ht="15" customHeight="1" x14ac:dyDescent="0.25">
      <c r="A28" s="78" t="s">
        <v>147</v>
      </c>
      <c r="B28" s="80">
        <v>2359000</v>
      </c>
      <c r="C28" s="80">
        <v>2359000</v>
      </c>
      <c r="D28" s="80">
        <v>2382000</v>
      </c>
      <c r="E28" s="80">
        <v>2473000</v>
      </c>
    </row>
    <row r="29" spans="1:6" s="9" customFormat="1" ht="15" customHeight="1" x14ac:dyDescent="0.25">
      <c r="A29" s="78" t="s">
        <v>148</v>
      </c>
      <c r="B29" s="81">
        <f>B28+B27</f>
        <v>18319000</v>
      </c>
      <c r="C29" s="81">
        <f>C28+C27</f>
        <v>18319000</v>
      </c>
      <c r="D29" s="81">
        <f t="shared" ref="D29:E29" si="0">D28+D27</f>
        <v>18498000</v>
      </c>
      <c r="E29" s="81">
        <f t="shared" si="0"/>
        <v>19208000</v>
      </c>
    </row>
    <row r="30" spans="1:6" s="9" customFormat="1" ht="15" customHeight="1" x14ac:dyDescent="0.3">
      <c r="A30" s="82" t="s">
        <v>149</v>
      </c>
      <c r="B30" s="80">
        <f>B29+10551000</f>
        <v>28870000</v>
      </c>
      <c r="C30" s="80">
        <f>C29+20999000</f>
        <v>39318000</v>
      </c>
      <c r="D30" s="80">
        <f>D29+22812000</f>
        <v>41310000</v>
      </c>
      <c r="E30" s="80">
        <f>E29+24608000</f>
        <v>43816000</v>
      </c>
    </row>
    <row r="31" spans="1:6" s="9" customFormat="1" ht="15" customHeight="1" x14ac:dyDescent="0.3">
      <c r="A31" s="134"/>
      <c r="B31" s="135"/>
      <c r="C31" s="135"/>
      <c r="D31" s="135"/>
      <c r="E31" s="135"/>
    </row>
  </sheetData>
  <sheetProtection selectLockedCells="1"/>
  <mergeCells count="4">
    <mergeCell ref="B6:E6"/>
    <mergeCell ref="A2:E2"/>
    <mergeCell ref="A4:A5"/>
    <mergeCell ref="A3:E3"/>
  </mergeCells>
  <phoneticPr fontId="10" type="noConversion"/>
  <pageMargins left="0.5" right="0" top="0" bottom="0" header="0" footer="0.1"/>
  <pageSetup orientation="landscape" r:id="rId1"/>
  <headerFooter alignWithMargins="0">
    <oddFooter>&amp;L2017 Six-Year Plan - Finance-Tuition and Fees &amp;C&amp;P of &amp;N&amp;RSCHEV - 5/23/17</oddFooter>
  </headerFooter>
  <ignoredErrors>
    <ignoredError sqref="B11:E20 B22:D22 E22 C29 B30:E30" unlockedFormula="1"/>
    <ignoredError sqref="B29 D29:E29" formula="1" unlockedFormula="1"/>
  </ignoredErrors>
  <extLst>
    <ext xmlns:mx="http://schemas.microsoft.com/office/mac/excel/2008/main" uri="{64002731-A6B0-56B0-2670-7721B7C09600}">
      <mx:PLV Mode="0" OnePage="0" WScale="65"/>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9"/>
  <sheetViews>
    <sheetView zoomScale="80" zoomScaleNormal="80" workbookViewId="0"/>
  </sheetViews>
  <sheetFormatPr defaultColWidth="9.1796875" defaultRowHeight="12.5" x14ac:dyDescent="0.25"/>
  <cols>
    <col min="1" max="1" width="9.81640625" style="143" customWidth="1"/>
    <col min="2" max="2" width="50.54296875" style="143" customWidth="1"/>
    <col min="3" max="3" width="7.1796875" style="143" customWidth="1"/>
    <col min="4" max="4" width="18.54296875" style="143" customWidth="1"/>
    <col min="5" max="5" width="15.453125" style="143" customWidth="1"/>
    <col min="6" max="7" width="18.54296875" style="143" customWidth="1"/>
    <col min="8" max="8" width="18.453125" style="143" customWidth="1"/>
    <col min="9" max="9" width="20.26953125" style="143" customWidth="1"/>
    <col min="10" max="11" width="50.54296875" style="143" customWidth="1"/>
    <col min="12" max="12" width="41.81640625" style="143" customWidth="1"/>
    <col min="13" max="16384" width="9.1796875" style="143"/>
  </cols>
  <sheetData>
    <row r="1" spans="1:11" ht="20.149999999999999" customHeight="1" x14ac:dyDescent="0.25">
      <c r="A1" s="142" t="s">
        <v>223</v>
      </c>
      <c r="B1" s="142"/>
      <c r="C1" s="142"/>
      <c r="D1" s="142"/>
      <c r="E1" s="142"/>
      <c r="F1" s="142"/>
      <c r="G1" s="142"/>
      <c r="H1" s="142"/>
      <c r="I1" s="142"/>
    </row>
    <row r="2" spans="1:11" ht="20.149999999999999" customHeight="1" x14ac:dyDescent="0.25">
      <c r="A2" s="259" t="str">
        <f>'Institution ID'!C3</f>
        <v>University of Mary Washington</v>
      </c>
      <c r="B2" s="259"/>
      <c r="C2" s="259"/>
      <c r="D2" s="259"/>
      <c r="E2" s="259"/>
      <c r="F2" s="259"/>
      <c r="G2" s="259"/>
      <c r="H2" s="259"/>
      <c r="I2" s="259"/>
    </row>
    <row r="3" spans="1:11" s="146" customFormat="1" ht="20.149999999999999" customHeight="1" x14ac:dyDescent="0.25">
      <c r="A3" s="144" t="s">
        <v>224</v>
      </c>
      <c r="B3" s="145"/>
      <c r="C3" s="145"/>
      <c r="D3" s="145"/>
      <c r="E3" s="145"/>
      <c r="F3" s="145"/>
    </row>
    <row r="4" spans="1:11" s="147" customFormat="1" ht="30" customHeight="1" x14ac:dyDescent="0.25">
      <c r="A4" s="257" t="s">
        <v>252</v>
      </c>
      <c r="B4" s="257"/>
      <c r="C4" s="257"/>
      <c r="D4" s="257"/>
      <c r="E4" s="257"/>
      <c r="F4" s="257"/>
      <c r="G4" s="257"/>
      <c r="H4" s="257"/>
      <c r="I4" s="257"/>
      <c r="J4" s="257"/>
      <c r="K4" s="257"/>
    </row>
    <row r="5" spans="1:11" s="147" customFormat="1" ht="79.5" customHeight="1" thickBot="1" x14ac:dyDescent="0.3">
      <c r="A5" s="258"/>
      <c r="B5" s="258"/>
      <c r="C5" s="258"/>
      <c r="D5" s="258"/>
      <c r="E5" s="258"/>
      <c r="F5" s="258"/>
      <c r="G5" s="258"/>
      <c r="H5" s="258"/>
      <c r="I5" s="258"/>
      <c r="J5" s="258"/>
      <c r="K5" s="258"/>
    </row>
    <row r="6" spans="1:11" s="148" customFormat="1" ht="20.149999999999999" customHeight="1" thickBot="1" x14ac:dyDescent="0.4">
      <c r="A6" s="260" t="s">
        <v>25</v>
      </c>
      <c r="B6" s="263" t="s">
        <v>162</v>
      </c>
      <c r="C6" s="264"/>
      <c r="D6" s="264"/>
      <c r="E6" s="264"/>
      <c r="F6" s="264"/>
      <c r="G6" s="264"/>
      <c r="H6" s="264"/>
      <c r="I6" s="264"/>
      <c r="J6" s="264"/>
      <c r="K6" s="265"/>
    </row>
    <row r="7" spans="1:11" s="148" customFormat="1" ht="20.149999999999999" customHeight="1" thickBot="1" x14ac:dyDescent="0.4">
      <c r="A7" s="261"/>
      <c r="C7" s="149"/>
      <c r="D7" s="263" t="s">
        <v>141</v>
      </c>
      <c r="E7" s="264"/>
      <c r="F7" s="264"/>
      <c r="G7" s="264"/>
      <c r="H7" s="264"/>
      <c r="I7" s="264"/>
      <c r="J7" s="150" t="s">
        <v>163</v>
      </c>
      <c r="K7" s="151" t="s">
        <v>164</v>
      </c>
    </row>
    <row r="8" spans="1:11" s="148" customFormat="1" ht="20.149999999999999" customHeight="1" thickBot="1" x14ac:dyDescent="0.4">
      <c r="A8" s="261"/>
      <c r="B8" s="266" t="s">
        <v>26</v>
      </c>
      <c r="C8" s="279" t="s">
        <v>122</v>
      </c>
      <c r="D8" s="264"/>
      <c r="E8" s="264"/>
      <c r="F8" s="264"/>
      <c r="G8" s="264"/>
      <c r="H8" s="264"/>
      <c r="I8" s="264"/>
      <c r="J8" s="276" t="s">
        <v>165</v>
      </c>
      <c r="K8" s="273" t="s">
        <v>166</v>
      </c>
    </row>
    <row r="9" spans="1:11" s="148" customFormat="1" ht="20.149999999999999" customHeight="1" thickBot="1" x14ac:dyDescent="0.4">
      <c r="A9" s="261"/>
      <c r="B9" s="267"/>
      <c r="C9" s="280"/>
      <c r="D9" s="269" t="s">
        <v>139</v>
      </c>
      <c r="E9" s="270"/>
      <c r="F9" s="271"/>
      <c r="G9" s="272" t="s">
        <v>140</v>
      </c>
      <c r="H9" s="264"/>
      <c r="I9" s="264"/>
      <c r="J9" s="277"/>
      <c r="K9" s="274"/>
    </row>
    <row r="10" spans="1:11" s="148" customFormat="1" ht="52.5" customHeight="1" thickBot="1" x14ac:dyDescent="0.4">
      <c r="A10" s="262"/>
      <c r="B10" s="268"/>
      <c r="C10" s="281"/>
      <c r="D10" s="153" t="s">
        <v>119</v>
      </c>
      <c r="E10" s="153" t="s">
        <v>4</v>
      </c>
      <c r="F10" s="153" t="s">
        <v>118</v>
      </c>
      <c r="G10" s="153" t="s">
        <v>119</v>
      </c>
      <c r="H10" s="153" t="s">
        <v>4</v>
      </c>
      <c r="I10" s="153" t="s">
        <v>118</v>
      </c>
      <c r="J10" s="278"/>
      <c r="K10" s="275"/>
    </row>
    <row r="11" spans="1:11" ht="20.149999999999999" customHeight="1" thickBot="1" x14ac:dyDescent="0.3">
      <c r="A11" s="154"/>
      <c r="B11" s="155"/>
      <c r="C11" s="156"/>
      <c r="D11" s="218">
        <f t="shared" ref="D11:D23" si="0">SUM(E11:F11)</f>
        <v>0</v>
      </c>
      <c r="E11" s="157">
        <f>0</f>
        <v>0</v>
      </c>
      <c r="F11" s="157">
        <f>0</f>
        <v>0</v>
      </c>
      <c r="G11" s="221">
        <f t="shared" ref="G11:G23" si="1">SUM(H11:I11)</f>
        <v>0</v>
      </c>
      <c r="H11" s="157">
        <f>0</f>
        <v>0</v>
      </c>
      <c r="I11" s="157">
        <f>0</f>
        <v>0</v>
      </c>
      <c r="J11" s="158"/>
      <c r="K11" s="158"/>
    </row>
    <row r="12" spans="1:11" ht="20.149999999999999" customHeight="1" thickTop="1" thickBot="1" x14ac:dyDescent="0.3">
      <c r="A12" s="159"/>
      <c r="B12" s="160"/>
      <c r="C12" s="161"/>
      <c r="D12" s="219">
        <f t="shared" si="0"/>
        <v>0</v>
      </c>
      <c r="E12" s="162">
        <f>0</f>
        <v>0</v>
      </c>
      <c r="F12" s="162">
        <f>0</f>
        <v>0</v>
      </c>
      <c r="G12" s="222">
        <f t="shared" si="1"/>
        <v>0</v>
      </c>
      <c r="H12" s="162">
        <f>0</f>
        <v>0</v>
      </c>
      <c r="I12" s="162">
        <f>0</f>
        <v>0</v>
      </c>
      <c r="J12" s="163"/>
      <c r="K12" s="163"/>
    </row>
    <row r="13" spans="1:11" ht="20.149999999999999" customHeight="1" thickTop="1" thickBot="1" x14ac:dyDescent="0.3">
      <c r="A13" s="159"/>
      <c r="B13" s="160"/>
      <c r="C13" s="161"/>
      <c r="D13" s="219">
        <f t="shared" si="0"/>
        <v>0</v>
      </c>
      <c r="E13" s="162">
        <f>0</f>
        <v>0</v>
      </c>
      <c r="F13" s="162">
        <f>0</f>
        <v>0</v>
      </c>
      <c r="G13" s="222">
        <f t="shared" si="1"/>
        <v>0</v>
      </c>
      <c r="H13" s="162">
        <f>0</f>
        <v>0</v>
      </c>
      <c r="I13" s="162">
        <f>0</f>
        <v>0</v>
      </c>
      <c r="J13" s="163"/>
      <c r="K13" s="163"/>
    </row>
    <row r="14" spans="1:11" ht="20.149999999999999" customHeight="1" thickTop="1" thickBot="1" x14ac:dyDescent="0.3">
      <c r="A14" s="159"/>
      <c r="B14" s="160"/>
      <c r="C14" s="161"/>
      <c r="D14" s="219">
        <f t="shared" si="0"/>
        <v>0</v>
      </c>
      <c r="E14" s="162">
        <f>0</f>
        <v>0</v>
      </c>
      <c r="F14" s="162">
        <f>0</f>
        <v>0</v>
      </c>
      <c r="G14" s="222">
        <f t="shared" si="1"/>
        <v>0</v>
      </c>
      <c r="H14" s="162">
        <f>0</f>
        <v>0</v>
      </c>
      <c r="I14" s="162">
        <f>0</f>
        <v>0</v>
      </c>
      <c r="J14" s="163"/>
      <c r="K14" s="163"/>
    </row>
    <row r="15" spans="1:11" ht="20.149999999999999" customHeight="1" thickTop="1" thickBot="1" x14ac:dyDescent="0.3">
      <c r="A15" s="164"/>
      <c r="B15" s="165"/>
      <c r="C15" s="166"/>
      <c r="D15" s="219">
        <f t="shared" si="0"/>
        <v>0</v>
      </c>
      <c r="E15" s="162">
        <f>0</f>
        <v>0</v>
      </c>
      <c r="F15" s="162">
        <f>0</f>
        <v>0</v>
      </c>
      <c r="G15" s="222">
        <f t="shared" si="1"/>
        <v>0</v>
      </c>
      <c r="H15" s="162">
        <f>0</f>
        <v>0</v>
      </c>
      <c r="I15" s="162">
        <f>0</f>
        <v>0</v>
      </c>
      <c r="J15" s="163"/>
      <c r="K15" s="163"/>
    </row>
    <row r="16" spans="1:11" ht="20.149999999999999" customHeight="1" thickTop="1" thickBot="1" x14ac:dyDescent="0.3">
      <c r="A16" s="159"/>
      <c r="B16" s="160"/>
      <c r="C16" s="161"/>
      <c r="D16" s="219">
        <f t="shared" si="0"/>
        <v>0</v>
      </c>
      <c r="E16" s="162">
        <f>0</f>
        <v>0</v>
      </c>
      <c r="F16" s="162">
        <f>0</f>
        <v>0</v>
      </c>
      <c r="G16" s="222">
        <f t="shared" si="1"/>
        <v>0</v>
      </c>
      <c r="H16" s="162">
        <f>0</f>
        <v>0</v>
      </c>
      <c r="I16" s="162">
        <f>0</f>
        <v>0</v>
      </c>
      <c r="J16" s="163"/>
      <c r="K16" s="163"/>
    </row>
    <row r="17" spans="1:12" ht="20.149999999999999" customHeight="1" thickTop="1" thickBot="1" x14ac:dyDescent="0.3">
      <c r="A17" s="159"/>
      <c r="B17" s="160"/>
      <c r="C17" s="161"/>
      <c r="D17" s="219">
        <f t="shared" si="0"/>
        <v>0</v>
      </c>
      <c r="E17" s="162">
        <f>0</f>
        <v>0</v>
      </c>
      <c r="F17" s="162">
        <f>0</f>
        <v>0</v>
      </c>
      <c r="G17" s="222">
        <f t="shared" si="1"/>
        <v>0</v>
      </c>
      <c r="H17" s="162">
        <f>0</f>
        <v>0</v>
      </c>
      <c r="I17" s="162">
        <f>0</f>
        <v>0</v>
      </c>
      <c r="J17" s="163"/>
      <c r="K17" s="163"/>
    </row>
    <row r="18" spans="1:12" ht="20.149999999999999" customHeight="1" thickTop="1" thickBot="1" x14ac:dyDescent="0.3">
      <c r="A18" s="159"/>
      <c r="B18" s="160"/>
      <c r="C18" s="161"/>
      <c r="D18" s="219">
        <f t="shared" si="0"/>
        <v>0</v>
      </c>
      <c r="E18" s="162">
        <f>0</f>
        <v>0</v>
      </c>
      <c r="F18" s="162">
        <f>0</f>
        <v>0</v>
      </c>
      <c r="G18" s="222">
        <f t="shared" si="1"/>
        <v>0</v>
      </c>
      <c r="H18" s="162">
        <f>0</f>
        <v>0</v>
      </c>
      <c r="I18" s="162">
        <f>0</f>
        <v>0</v>
      </c>
      <c r="J18" s="163"/>
      <c r="K18" s="163"/>
    </row>
    <row r="19" spans="1:12" ht="20.149999999999999" customHeight="1" thickTop="1" thickBot="1" x14ac:dyDescent="0.3">
      <c r="A19" s="159"/>
      <c r="B19" s="160"/>
      <c r="C19" s="161"/>
      <c r="D19" s="219">
        <f t="shared" si="0"/>
        <v>0</v>
      </c>
      <c r="E19" s="162">
        <f>0</f>
        <v>0</v>
      </c>
      <c r="F19" s="162">
        <f>0</f>
        <v>0</v>
      </c>
      <c r="G19" s="222">
        <f t="shared" si="1"/>
        <v>0</v>
      </c>
      <c r="H19" s="162">
        <f>0</f>
        <v>0</v>
      </c>
      <c r="I19" s="162">
        <f>0</f>
        <v>0</v>
      </c>
      <c r="J19" s="163"/>
      <c r="K19" s="163"/>
    </row>
    <row r="20" spans="1:12" ht="20.149999999999999" customHeight="1" thickTop="1" thickBot="1" x14ac:dyDescent="0.3">
      <c r="A20" s="159"/>
      <c r="B20" s="160"/>
      <c r="C20" s="161"/>
      <c r="D20" s="219">
        <f t="shared" si="0"/>
        <v>0</v>
      </c>
      <c r="E20" s="162">
        <f>0</f>
        <v>0</v>
      </c>
      <c r="F20" s="162">
        <f>0</f>
        <v>0</v>
      </c>
      <c r="G20" s="222">
        <f t="shared" si="1"/>
        <v>0</v>
      </c>
      <c r="H20" s="162">
        <f>0</f>
        <v>0</v>
      </c>
      <c r="I20" s="162">
        <f>0</f>
        <v>0</v>
      </c>
      <c r="J20" s="163"/>
      <c r="K20" s="163"/>
    </row>
    <row r="21" spans="1:12" ht="20.149999999999999" customHeight="1" thickTop="1" thickBot="1" x14ac:dyDescent="0.3">
      <c r="A21" s="159"/>
      <c r="B21" s="160"/>
      <c r="C21" s="161"/>
      <c r="D21" s="219">
        <f t="shared" si="0"/>
        <v>0</v>
      </c>
      <c r="E21" s="162">
        <f>0</f>
        <v>0</v>
      </c>
      <c r="F21" s="162">
        <f>0</f>
        <v>0</v>
      </c>
      <c r="G21" s="222">
        <f t="shared" si="1"/>
        <v>0</v>
      </c>
      <c r="H21" s="162">
        <f>0</f>
        <v>0</v>
      </c>
      <c r="I21" s="162">
        <f>0</f>
        <v>0</v>
      </c>
      <c r="J21" s="163"/>
      <c r="K21" s="163"/>
    </row>
    <row r="22" spans="1:12" ht="20.149999999999999" customHeight="1" thickTop="1" thickBot="1" x14ac:dyDescent="0.3">
      <c r="A22" s="159"/>
      <c r="B22" s="160"/>
      <c r="C22" s="161"/>
      <c r="D22" s="219">
        <f t="shared" si="0"/>
        <v>0</v>
      </c>
      <c r="E22" s="162">
        <f>0</f>
        <v>0</v>
      </c>
      <c r="F22" s="162">
        <f>0</f>
        <v>0</v>
      </c>
      <c r="G22" s="222">
        <f t="shared" si="1"/>
        <v>0</v>
      </c>
      <c r="H22" s="162">
        <f>0</f>
        <v>0</v>
      </c>
      <c r="I22" s="162">
        <f>0</f>
        <v>0</v>
      </c>
      <c r="J22" s="163"/>
      <c r="K22" s="163"/>
    </row>
    <row r="23" spans="1:12" ht="20.149999999999999" customHeight="1" thickTop="1" x14ac:dyDescent="0.25">
      <c r="A23" s="159"/>
      <c r="B23" s="160"/>
      <c r="C23" s="161"/>
      <c r="D23" s="220">
        <f t="shared" si="0"/>
        <v>0</v>
      </c>
      <c r="E23" s="162">
        <f>0</f>
        <v>0</v>
      </c>
      <c r="F23" s="162">
        <f>0</f>
        <v>0</v>
      </c>
      <c r="G23" s="223">
        <f t="shared" si="1"/>
        <v>0</v>
      </c>
      <c r="H23" s="162">
        <f>0</f>
        <v>0</v>
      </c>
      <c r="I23" s="162">
        <f>0</f>
        <v>0</v>
      </c>
      <c r="J23" s="163"/>
      <c r="K23" s="163"/>
    </row>
    <row r="24" spans="1:12" ht="20.149999999999999" customHeight="1" x14ac:dyDescent="0.25">
      <c r="A24" s="254"/>
      <c r="B24" s="255"/>
      <c r="C24" s="255"/>
      <c r="D24" s="255"/>
      <c r="E24" s="255"/>
      <c r="F24" s="255"/>
      <c r="G24" s="255"/>
      <c r="H24" s="255"/>
      <c r="I24" s="255"/>
      <c r="J24" s="255"/>
      <c r="K24" s="255"/>
    </row>
    <row r="25" spans="1:12" ht="41.15" customHeight="1" x14ac:dyDescent="0.25">
      <c r="A25" s="167"/>
      <c r="B25" s="168" t="s">
        <v>167</v>
      </c>
      <c r="C25" s="168"/>
      <c r="D25" s="70">
        <f>SUM(D11:D23)</f>
        <v>0</v>
      </c>
      <c r="E25" s="42">
        <f t="shared" ref="E25:I25" si="2">SUM(E11:E23)</f>
        <v>0</v>
      </c>
      <c r="F25" s="42">
        <f t="shared" si="2"/>
        <v>0</v>
      </c>
      <c r="G25" s="217">
        <f t="shared" si="2"/>
        <v>0</v>
      </c>
      <c r="H25" s="42">
        <f t="shared" si="2"/>
        <v>0</v>
      </c>
      <c r="I25" s="42">
        <f t="shared" si="2"/>
        <v>0</v>
      </c>
      <c r="J25" s="256"/>
      <c r="K25" s="256"/>
    </row>
    <row r="26" spans="1:12" x14ac:dyDescent="0.25">
      <c r="A26" s="169"/>
    </row>
    <row r="27" spans="1:12" ht="18" x14ac:dyDescent="0.4">
      <c r="A27" s="170" t="s">
        <v>225</v>
      </c>
      <c r="B27" s="171"/>
      <c r="C27" s="171"/>
      <c r="D27" s="171"/>
      <c r="E27" s="171"/>
      <c r="F27" s="171"/>
      <c r="G27" s="171"/>
      <c r="H27" s="207"/>
      <c r="I27" s="172"/>
    </row>
    <row r="28" spans="1:12" ht="90.75" customHeight="1" thickBot="1" x14ac:dyDescent="0.3">
      <c r="A28" s="300" t="s">
        <v>251</v>
      </c>
      <c r="B28" s="301"/>
      <c r="C28" s="301"/>
      <c r="D28" s="301"/>
      <c r="E28" s="301"/>
      <c r="F28" s="301"/>
      <c r="G28" s="301"/>
      <c r="H28" s="301"/>
      <c r="I28" s="301"/>
      <c r="J28" s="301"/>
      <c r="K28" s="301"/>
    </row>
    <row r="29" spans="1:12" ht="16.5" customHeight="1" thickBot="1" x14ac:dyDescent="0.4">
      <c r="A29" s="196"/>
      <c r="B29" s="287" t="s">
        <v>168</v>
      </c>
      <c r="C29" s="288"/>
      <c r="D29" s="284" t="s">
        <v>139</v>
      </c>
      <c r="E29" s="285"/>
      <c r="F29" s="286"/>
      <c r="G29" s="284" t="s">
        <v>140</v>
      </c>
      <c r="H29" s="285"/>
      <c r="I29" s="286"/>
      <c r="J29" s="174"/>
      <c r="K29" s="305"/>
      <c r="L29" s="305"/>
    </row>
    <row r="30" spans="1:12" ht="51.75" customHeight="1" thickBot="1" x14ac:dyDescent="0.4">
      <c r="A30" s="196"/>
      <c r="B30" s="303" t="s">
        <v>0</v>
      </c>
      <c r="C30" s="304"/>
      <c r="D30" s="153" t="s">
        <v>119</v>
      </c>
      <c r="E30" s="153" t="s">
        <v>4</v>
      </c>
      <c r="F30" s="152" t="s">
        <v>118</v>
      </c>
      <c r="G30" s="153" t="s">
        <v>119</v>
      </c>
      <c r="H30" s="153" t="s">
        <v>4</v>
      </c>
      <c r="I30" s="152" t="s">
        <v>118</v>
      </c>
      <c r="J30" s="174"/>
      <c r="K30" s="174"/>
      <c r="L30" s="175"/>
    </row>
    <row r="31" spans="1:12" ht="20.149999999999999" customHeight="1" x14ac:dyDescent="0.25">
      <c r="A31" s="173"/>
      <c r="B31" s="290" t="s">
        <v>120</v>
      </c>
      <c r="C31" s="291"/>
      <c r="D31" s="214">
        <f t="shared" ref="D31:I31" si="3">+D25</f>
        <v>0</v>
      </c>
      <c r="E31" s="215">
        <f t="shared" si="3"/>
        <v>0</v>
      </c>
      <c r="F31" s="215">
        <f t="shared" si="3"/>
        <v>0</v>
      </c>
      <c r="G31" s="216">
        <f t="shared" si="3"/>
        <v>0</v>
      </c>
      <c r="H31" s="215">
        <f t="shared" si="3"/>
        <v>0</v>
      </c>
      <c r="I31" s="215">
        <f t="shared" si="3"/>
        <v>0</v>
      </c>
      <c r="J31" s="176"/>
      <c r="K31" s="176"/>
      <c r="L31" s="176"/>
    </row>
    <row r="32" spans="1:12" ht="20.149999999999999" customHeight="1" x14ac:dyDescent="0.25">
      <c r="A32" s="177"/>
      <c r="B32" s="302" t="s">
        <v>125</v>
      </c>
      <c r="C32" s="294"/>
      <c r="D32" s="178">
        <f>SUM(E32:F32)</f>
        <v>0</v>
      </c>
      <c r="E32" s="179">
        <f>0</f>
        <v>0</v>
      </c>
      <c r="F32" s="179">
        <f>0</f>
        <v>0</v>
      </c>
      <c r="G32" s="180">
        <f>SUM(H32:I32)</f>
        <v>0</v>
      </c>
      <c r="H32" s="179">
        <f>0</f>
        <v>0</v>
      </c>
      <c r="I32" s="179">
        <f>0</f>
        <v>0</v>
      </c>
      <c r="J32" s="181"/>
      <c r="K32" s="181"/>
      <c r="L32" s="181"/>
    </row>
    <row r="33" spans="1:12" ht="20.149999999999999" customHeight="1" x14ac:dyDescent="0.25">
      <c r="A33" s="177"/>
      <c r="B33" s="302" t="s">
        <v>131</v>
      </c>
      <c r="C33" s="294"/>
      <c r="D33" s="182">
        <f>+F33</f>
        <v>0</v>
      </c>
      <c r="E33" s="183"/>
      <c r="F33" s="183">
        <f>0</f>
        <v>0</v>
      </c>
      <c r="G33" s="184">
        <f>+I33</f>
        <v>0</v>
      </c>
      <c r="H33" s="183"/>
      <c r="I33" s="183">
        <f>0</f>
        <v>0</v>
      </c>
      <c r="J33" s="185"/>
      <c r="K33" s="185"/>
      <c r="L33" s="185"/>
    </row>
    <row r="34" spans="1:12" ht="20.149999999999999" customHeight="1" x14ac:dyDescent="0.25">
      <c r="A34" s="177"/>
      <c r="B34" s="186" t="s">
        <v>126</v>
      </c>
      <c r="C34" s="186"/>
      <c r="D34" s="178">
        <f>SUM(E34:F34)</f>
        <v>0</v>
      </c>
      <c r="E34" s="179">
        <f>0</f>
        <v>0</v>
      </c>
      <c r="F34" s="179">
        <f>0</f>
        <v>0</v>
      </c>
      <c r="G34" s="180">
        <f>SUM(H34:I34)</f>
        <v>0</v>
      </c>
      <c r="H34" s="179">
        <f>0</f>
        <v>0</v>
      </c>
      <c r="I34" s="179">
        <f>0</f>
        <v>0</v>
      </c>
      <c r="J34" s="181"/>
      <c r="K34" s="181"/>
      <c r="L34" s="181"/>
    </row>
    <row r="35" spans="1:12" ht="20.149999999999999" customHeight="1" x14ac:dyDescent="0.25">
      <c r="A35" s="177"/>
      <c r="B35" s="186" t="s">
        <v>127</v>
      </c>
      <c r="C35" s="186"/>
      <c r="D35" s="182">
        <f>+F35</f>
        <v>0</v>
      </c>
      <c r="E35" s="183"/>
      <c r="F35" s="183">
        <f>0</f>
        <v>0</v>
      </c>
      <c r="G35" s="184">
        <f>+I35</f>
        <v>0</v>
      </c>
      <c r="H35" s="183"/>
      <c r="I35" s="183">
        <f>0</f>
        <v>0</v>
      </c>
      <c r="J35" s="185"/>
      <c r="K35" s="185"/>
      <c r="L35" s="185"/>
    </row>
    <row r="36" spans="1:12" ht="20.149999999999999" customHeight="1" x14ac:dyDescent="0.25">
      <c r="A36" s="177"/>
      <c r="B36" s="186" t="s">
        <v>128</v>
      </c>
      <c r="C36" s="186"/>
      <c r="D36" s="178">
        <f>SUM(E36:F36)</f>
        <v>0</v>
      </c>
      <c r="E36" s="179">
        <f>0</f>
        <v>0</v>
      </c>
      <c r="F36" s="179">
        <f>0</f>
        <v>0</v>
      </c>
      <c r="G36" s="180">
        <f>SUM(H36:I36)</f>
        <v>0</v>
      </c>
      <c r="H36" s="179">
        <f>0</f>
        <v>0</v>
      </c>
      <c r="I36" s="179">
        <f>0</f>
        <v>0</v>
      </c>
      <c r="J36" s="181"/>
      <c r="K36" s="181"/>
      <c r="L36" s="181"/>
    </row>
    <row r="37" spans="1:12" ht="20.149999999999999" customHeight="1" x14ac:dyDescent="0.25">
      <c r="A37" s="177"/>
      <c r="B37" s="186" t="s">
        <v>129</v>
      </c>
      <c r="C37" s="186"/>
      <c r="D37" s="182">
        <f>+F37</f>
        <v>0</v>
      </c>
      <c r="E37" s="183"/>
      <c r="F37" s="183">
        <f>0</f>
        <v>0</v>
      </c>
      <c r="G37" s="184">
        <f>+I37</f>
        <v>0</v>
      </c>
      <c r="H37" s="183"/>
      <c r="I37" s="183">
        <f>0</f>
        <v>0</v>
      </c>
      <c r="J37" s="185"/>
      <c r="K37" s="185"/>
      <c r="L37" s="185"/>
    </row>
    <row r="38" spans="1:12" ht="20.149999999999999" customHeight="1" x14ac:dyDescent="0.25">
      <c r="A38" s="177"/>
      <c r="B38" s="294" t="s">
        <v>124</v>
      </c>
      <c r="C38" s="295"/>
      <c r="D38" s="178">
        <f>SUM(E38:F38)</f>
        <v>0</v>
      </c>
      <c r="E38" s="179">
        <f>0</f>
        <v>0</v>
      </c>
      <c r="F38" s="179">
        <f>0</f>
        <v>0</v>
      </c>
      <c r="G38" s="180">
        <f>SUM(H38:I38)</f>
        <v>0</v>
      </c>
      <c r="H38" s="179">
        <f>0</f>
        <v>0</v>
      </c>
      <c r="I38" s="179">
        <f>0</f>
        <v>0</v>
      </c>
      <c r="J38" s="181"/>
      <c r="K38" s="181"/>
      <c r="L38" s="181"/>
    </row>
    <row r="39" spans="1:12" ht="20.149999999999999" customHeight="1" x14ac:dyDescent="0.25">
      <c r="A39" s="177"/>
      <c r="B39" s="294" t="s">
        <v>130</v>
      </c>
      <c r="C39" s="295"/>
      <c r="D39" s="182">
        <f>+F39</f>
        <v>0</v>
      </c>
      <c r="E39" s="183"/>
      <c r="F39" s="183">
        <f>0</f>
        <v>0</v>
      </c>
      <c r="G39" s="184">
        <f>+I39</f>
        <v>0</v>
      </c>
      <c r="H39" s="183"/>
      <c r="I39" s="183">
        <f>0</f>
        <v>0</v>
      </c>
      <c r="J39" s="185"/>
      <c r="K39" s="185"/>
      <c r="L39" s="185"/>
    </row>
    <row r="40" spans="1:12" ht="20.149999999999999" customHeight="1" x14ac:dyDescent="0.25">
      <c r="A40" s="177"/>
      <c r="B40" s="294" t="s">
        <v>132</v>
      </c>
      <c r="C40" s="296"/>
      <c r="D40" s="178">
        <f t="shared" ref="D40:D47" si="4">SUM(E40:F40)</f>
        <v>0</v>
      </c>
      <c r="E40" s="179">
        <f>0</f>
        <v>0</v>
      </c>
      <c r="F40" s="179">
        <f>0</f>
        <v>0</v>
      </c>
      <c r="G40" s="180">
        <f t="shared" ref="G40:G47" si="5">SUM(H40:I40)</f>
        <v>0</v>
      </c>
      <c r="H40" s="179">
        <f>0</f>
        <v>0</v>
      </c>
      <c r="I40" s="179">
        <f>0</f>
        <v>0</v>
      </c>
    </row>
    <row r="41" spans="1:12" ht="20.149999999999999" customHeight="1" x14ac:dyDescent="0.25">
      <c r="A41" s="177"/>
      <c r="B41" s="293" t="s">
        <v>133</v>
      </c>
      <c r="C41" s="294"/>
      <c r="D41" s="178">
        <f t="shared" si="4"/>
        <v>282300</v>
      </c>
      <c r="E41" s="179">
        <f>0</f>
        <v>0</v>
      </c>
      <c r="F41" s="179">
        <v>282300</v>
      </c>
      <c r="G41" s="180">
        <f t="shared" si="5"/>
        <v>285300</v>
      </c>
      <c r="H41" s="179">
        <f>0</f>
        <v>0</v>
      </c>
      <c r="I41" s="179">
        <v>285300</v>
      </c>
      <c r="J41" s="187" t="s">
        <v>117</v>
      </c>
    </row>
    <row r="42" spans="1:12" ht="20.149999999999999" customHeight="1" x14ac:dyDescent="0.25">
      <c r="A42" s="177"/>
      <c r="B42" s="188" t="s">
        <v>154</v>
      </c>
      <c r="C42" s="189"/>
      <c r="D42" s="178">
        <f t="shared" si="4"/>
        <v>0</v>
      </c>
      <c r="E42" s="179">
        <f>0</f>
        <v>0</v>
      </c>
      <c r="F42" s="179">
        <f>0</f>
        <v>0</v>
      </c>
      <c r="G42" s="180">
        <f t="shared" si="5"/>
        <v>0</v>
      </c>
      <c r="H42" s="179">
        <f>0</f>
        <v>0</v>
      </c>
      <c r="I42" s="179">
        <f>0</f>
        <v>0</v>
      </c>
    </row>
    <row r="43" spans="1:12" ht="20.149999999999999" customHeight="1" x14ac:dyDescent="0.25">
      <c r="A43" s="177"/>
      <c r="B43" s="188" t="s">
        <v>155</v>
      </c>
      <c r="C43" s="189"/>
      <c r="D43" s="178">
        <f t="shared" si="4"/>
        <v>0</v>
      </c>
      <c r="E43" s="179">
        <f>0</f>
        <v>0</v>
      </c>
      <c r="F43" s="179">
        <f>0</f>
        <v>0</v>
      </c>
      <c r="G43" s="180">
        <f t="shared" si="5"/>
        <v>0</v>
      </c>
      <c r="H43" s="179">
        <f>0</f>
        <v>0</v>
      </c>
      <c r="I43" s="179">
        <f>0</f>
        <v>0</v>
      </c>
    </row>
    <row r="44" spans="1:12" ht="20.149999999999999" customHeight="1" x14ac:dyDescent="0.25">
      <c r="A44" s="177"/>
      <c r="B44" s="293" t="s">
        <v>156</v>
      </c>
      <c r="C44" s="294"/>
      <c r="D44" s="178">
        <f t="shared" si="4"/>
        <v>0</v>
      </c>
      <c r="E44" s="179">
        <f>0</f>
        <v>0</v>
      </c>
      <c r="F44" s="179">
        <f>0</f>
        <v>0</v>
      </c>
      <c r="G44" s="180">
        <v>0</v>
      </c>
      <c r="H44" s="179">
        <f>0</f>
        <v>0</v>
      </c>
      <c r="I44" s="179">
        <v>0</v>
      </c>
    </row>
    <row r="45" spans="1:12" ht="20.149999999999999" customHeight="1" x14ac:dyDescent="0.25">
      <c r="A45" s="177"/>
      <c r="B45" s="294" t="s">
        <v>157</v>
      </c>
      <c r="C45" s="296"/>
      <c r="D45" s="178">
        <f t="shared" si="4"/>
        <v>0</v>
      </c>
      <c r="E45" s="179">
        <f>0</f>
        <v>0</v>
      </c>
      <c r="F45" s="179">
        <f>0</f>
        <v>0</v>
      </c>
      <c r="G45" s="180">
        <v>1409000</v>
      </c>
      <c r="H45" s="179">
        <f>0</f>
        <v>0</v>
      </c>
      <c r="I45" s="179">
        <v>1409000</v>
      </c>
    </row>
    <row r="46" spans="1:12" ht="20.149999999999999" customHeight="1" x14ac:dyDescent="0.25">
      <c r="A46" s="177"/>
      <c r="B46" s="293" t="s">
        <v>158</v>
      </c>
      <c r="C46" s="294"/>
      <c r="D46" s="178">
        <f t="shared" ref="D46" si="6">SUM(E46:F46)</f>
        <v>0</v>
      </c>
      <c r="E46" s="179">
        <f>0</f>
        <v>0</v>
      </c>
      <c r="F46" s="179">
        <f>0</f>
        <v>0</v>
      </c>
      <c r="G46" s="180">
        <f t="shared" ref="G46" si="7">SUM(H46:I46)</f>
        <v>0</v>
      </c>
      <c r="H46" s="179">
        <f>0</f>
        <v>0</v>
      </c>
      <c r="I46" s="179"/>
    </row>
    <row r="47" spans="1:12" ht="20.149999999999999" customHeight="1" x14ac:dyDescent="0.25">
      <c r="A47" s="177"/>
      <c r="B47" s="293" t="s">
        <v>159</v>
      </c>
      <c r="C47" s="294"/>
      <c r="D47" s="178">
        <f t="shared" si="4"/>
        <v>100000</v>
      </c>
      <c r="E47" s="179">
        <f>0</f>
        <v>0</v>
      </c>
      <c r="F47" s="179">
        <v>100000</v>
      </c>
      <c r="G47" s="180">
        <f t="shared" si="5"/>
        <v>200000</v>
      </c>
      <c r="H47" s="179">
        <f>0</f>
        <v>0</v>
      </c>
      <c r="I47" s="179">
        <v>200000</v>
      </c>
    </row>
    <row r="48" spans="1:12" ht="20.149999999999999" customHeight="1" x14ac:dyDescent="0.25">
      <c r="A48" s="190"/>
      <c r="B48" s="298" t="s">
        <v>2</v>
      </c>
      <c r="C48" s="299"/>
      <c r="D48" s="211">
        <f>SUM(D41:D47,D31,D32,D34,D36,D38,D40)</f>
        <v>382300</v>
      </c>
      <c r="E48" s="211">
        <f>SUM(E41:E47,E31,E32,E34,E36,E38,E40)</f>
        <v>0</v>
      </c>
      <c r="F48" s="211">
        <f>SUM(F41:F47,F31,F32,F34,F36,F38,F40)</f>
        <v>382300</v>
      </c>
      <c r="G48" s="212">
        <f>SUM(G40:G47,G31,G32,G34,G36,G38)</f>
        <v>1894300</v>
      </c>
      <c r="H48" s="213">
        <f>SUM(H40:H47,H31,H32,H34,H36,H38)</f>
        <v>0</v>
      </c>
      <c r="I48" s="211">
        <f>SUM(I41:I47,I31,I32,I34,I36,I38,I40)</f>
        <v>1894300</v>
      </c>
      <c r="K48" s="143">
        <f>1409000-485300</f>
        <v>923700</v>
      </c>
    </row>
    <row r="49" spans="2:11" x14ac:dyDescent="0.25">
      <c r="B49" s="191" t="s">
        <v>1</v>
      </c>
      <c r="C49" s="192"/>
      <c r="D49" s="192"/>
      <c r="E49" s="192"/>
      <c r="F49" s="192"/>
    </row>
    <row r="50" spans="2:11" ht="13" x14ac:dyDescent="0.3">
      <c r="B50" s="292" t="s">
        <v>121</v>
      </c>
      <c r="C50" s="292"/>
      <c r="D50" s="292"/>
      <c r="E50" s="292"/>
      <c r="F50" s="292"/>
      <c r="G50" s="292"/>
      <c r="H50" s="292"/>
      <c r="I50" s="292"/>
    </row>
    <row r="51" spans="2:11" ht="13" x14ac:dyDescent="0.3">
      <c r="B51" s="292" t="s">
        <v>11</v>
      </c>
      <c r="C51" s="292"/>
      <c r="D51" s="292"/>
      <c r="E51" s="292"/>
      <c r="F51" s="292"/>
      <c r="G51" s="292"/>
      <c r="H51" s="292"/>
      <c r="I51" s="292"/>
    </row>
    <row r="52" spans="2:11" ht="13" x14ac:dyDescent="0.3">
      <c r="B52" s="208" t="s">
        <v>262</v>
      </c>
      <c r="C52" s="208"/>
      <c r="D52" s="208"/>
      <c r="E52" s="208"/>
      <c r="F52" s="208"/>
      <c r="G52" s="208"/>
      <c r="H52" s="208"/>
      <c r="I52" s="208"/>
    </row>
    <row r="53" spans="2:11" x14ac:dyDescent="0.25">
      <c r="B53" s="193"/>
      <c r="C53" s="193"/>
      <c r="D53" s="193"/>
      <c r="E53" s="193"/>
      <c r="F53" s="193"/>
      <c r="G53" s="193"/>
      <c r="H53" s="193"/>
      <c r="I53" s="193"/>
    </row>
    <row r="54" spans="2:11" ht="15.5" x14ac:dyDescent="0.35">
      <c r="B54" s="193"/>
      <c r="C54" s="193"/>
      <c r="D54" s="193"/>
      <c r="E54" s="193"/>
      <c r="F54" s="193"/>
      <c r="G54" s="193"/>
      <c r="H54" s="204" t="s">
        <v>243</v>
      </c>
      <c r="I54" s="202"/>
    </row>
    <row r="55" spans="2:11" ht="15.5" x14ac:dyDescent="0.35">
      <c r="H55" s="282" t="s">
        <v>242</v>
      </c>
      <c r="I55" s="283"/>
      <c r="J55" s="289" t="s">
        <v>253</v>
      </c>
      <c r="K55" s="289"/>
    </row>
    <row r="56" spans="2:11" ht="15.5" x14ac:dyDescent="0.25">
      <c r="H56" s="203" t="s">
        <v>139</v>
      </c>
      <c r="I56" s="203" t="s">
        <v>140</v>
      </c>
      <c r="J56" s="205" t="s">
        <v>139</v>
      </c>
      <c r="K56" s="205" t="s">
        <v>140</v>
      </c>
    </row>
    <row r="57" spans="2:11" ht="15.5" x14ac:dyDescent="0.35">
      <c r="H57" s="209">
        <f>'2-Tuit &amp; Oth NGF Rev'!D22-'2-Tuit &amp; Oth NGF Rev'!C22-'3-Academic-Financial'!F48</f>
        <v>0</v>
      </c>
      <c r="I57" s="209">
        <f>'2-Tuit &amp; Oth NGF Rev'!E22-'2-Tuit &amp; Oth NGF Rev'!C22-'3-Academic-Financial'!I48</f>
        <v>0</v>
      </c>
      <c r="J57" s="206"/>
      <c r="K57" s="206"/>
    </row>
    <row r="59" spans="2:11" x14ac:dyDescent="0.25">
      <c r="B59" s="297"/>
      <c r="C59" s="297"/>
      <c r="D59" s="297"/>
      <c r="E59" s="297"/>
      <c r="F59" s="297"/>
    </row>
  </sheetData>
  <sheetProtection insertRows="0" selectLockedCells="1" selectUnlockedCells="1"/>
  <mergeCells count="37">
    <mergeCell ref="A28:K28"/>
    <mergeCell ref="B33:C33"/>
    <mergeCell ref="G29:I29"/>
    <mergeCell ref="B30:C30"/>
    <mergeCell ref="B38:C38"/>
    <mergeCell ref="B32:C32"/>
    <mergeCell ref="K29:L29"/>
    <mergeCell ref="B59:F59"/>
    <mergeCell ref="B44:C44"/>
    <mergeCell ref="B48:C48"/>
    <mergeCell ref="B46:C46"/>
    <mergeCell ref="B45:C45"/>
    <mergeCell ref="H55:I55"/>
    <mergeCell ref="D29:F29"/>
    <mergeCell ref="B29:C29"/>
    <mergeCell ref="J55:K55"/>
    <mergeCell ref="B31:C31"/>
    <mergeCell ref="B51:I51"/>
    <mergeCell ref="B50:I50"/>
    <mergeCell ref="B47:C47"/>
    <mergeCell ref="B39:C39"/>
    <mergeCell ref="B41:C41"/>
    <mergeCell ref="B40:C40"/>
    <mergeCell ref="A24:K24"/>
    <mergeCell ref="J25:K25"/>
    <mergeCell ref="A4:K5"/>
    <mergeCell ref="A2:I2"/>
    <mergeCell ref="A6:A10"/>
    <mergeCell ref="B6:K6"/>
    <mergeCell ref="B8:B10"/>
    <mergeCell ref="D9:F9"/>
    <mergeCell ref="G9:I9"/>
    <mergeCell ref="D7:I7"/>
    <mergeCell ref="K8:K10"/>
    <mergeCell ref="J8:J10"/>
    <mergeCell ref="D8:I8"/>
    <mergeCell ref="C8:C10"/>
  </mergeCells>
  <phoneticPr fontId="10" type="noConversion"/>
  <pageMargins left="0.7" right="0.45" top="0.25" bottom="0.5" header="0" footer="0.15"/>
  <pageSetup scale="40" fitToHeight="0" orientation="landscape" r:id="rId1"/>
  <headerFooter>
    <oddFooter>&amp;L2017 Six-Year Plan - Academic-Financial Plan&amp;C&amp;P of &amp;N&amp;RSCHEV - 5/23/17</oddFooter>
  </headerFooter>
  <ignoredErrors>
    <ignoredError sqref="G11:G23" formula="1"/>
    <ignoredError sqref="G41:G43 G32:G40 D33:D39 G47" formula="1" unlockedFormula="1"/>
    <ignoredError sqref="D31:I31 D48:I48 D47:E47 H47 D46:H46 E33:F39 D32:F32 H32:I32 D40:F40 H40:I40 H33:I39 D42:F45 H42:I43 D41:E41 H41 H45 H44"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2"/>
  <sheetViews>
    <sheetView zoomScale="80" zoomScaleNormal="80" workbookViewId="0"/>
  </sheetViews>
  <sheetFormatPr defaultColWidth="9.1796875" defaultRowHeight="12.5" x14ac:dyDescent="0.25"/>
  <cols>
    <col min="1" max="1" width="9.1796875" style="8"/>
    <col min="2" max="2" width="50.54296875" style="8" customWidth="1"/>
    <col min="3" max="3" width="7.1796875" style="8" customWidth="1"/>
    <col min="4" max="4" width="18.54296875" style="8" customWidth="1"/>
    <col min="5" max="5" width="15.453125" style="8" customWidth="1"/>
    <col min="6" max="6" width="18.54296875" style="8" customWidth="1"/>
    <col min="7" max="7" width="16.453125" style="8" customWidth="1"/>
    <col min="8" max="8" width="41.81640625" style="8" customWidth="1"/>
    <col min="9" max="16384" width="9.1796875" style="8"/>
  </cols>
  <sheetData>
    <row r="1" spans="1:8" ht="20.149999999999999" customHeight="1" x14ac:dyDescent="0.25">
      <c r="A1" s="85" t="s">
        <v>226</v>
      </c>
      <c r="B1" s="85"/>
      <c r="C1" s="85"/>
      <c r="D1" s="85"/>
      <c r="E1" s="85"/>
      <c r="F1" s="85"/>
      <c r="G1" s="85"/>
    </row>
    <row r="2" spans="1:8" ht="20.149999999999999" customHeight="1" x14ac:dyDescent="0.25">
      <c r="A2" s="312" t="str">
        <f>'Institution ID'!C3</f>
        <v>University of Mary Washington</v>
      </c>
      <c r="B2" s="312"/>
      <c r="C2" s="312"/>
      <c r="D2" s="312"/>
      <c r="E2" s="312"/>
      <c r="F2" s="312"/>
      <c r="G2" s="312"/>
    </row>
    <row r="3" spans="1:8" s="7" customFormat="1" ht="30" customHeight="1" x14ac:dyDescent="0.25">
      <c r="A3" s="320" t="s">
        <v>259</v>
      </c>
      <c r="B3" s="320"/>
      <c r="C3" s="320"/>
      <c r="D3" s="320"/>
      <c r="E3" s="320"/>
      <c r="F3" s="320"/>
      <c r="G3" s="320"/>
      <c r="H3" s="320"/>
    </row>
    <row r="4" spans="1:8" s="7" customFormat="1" ht="60.65" customHeight="1" thickBot="1" x14ac:dyDescent="0.3">
      <c r="A4" s="321"/>
      <c r="B4" s="321"/>
      <c r="C4" s="321"/>
      <c r="D4" s="321"/>
      <c r="E4" s="321"/>
      <c r="F4" s="321"/>
      <c r="G4" s="321"/>
      <c r="H4" s="321"/>
    </row>
    <row r="5" spans="1:8" s="3" customFormat="1" ht="20.149999999999999" customHeight="1" thickBot="1" x14ac:dyDescent="0.4">
      <c r="A5" s="313" t="s">
        <v>25</v>
      </c>
      <c r="B5" s="307" t="s">
        <v>135</v>
      </c>
      <c r="C5" s="308"/>
      <c r="D5" s="308"/>
      <c r="E5" s="308"/>
      <c r="F5" s="308"/>
      <c r="G5" s="308"/>
      <c r="H5" s="309" t="s">
        <v>136</v>
      </c>
    </row>
    <row r="6" spans="1:8" s="3" customFormat="1" ht="20.149999999999999" customHeight="1" thickBot="1" x14ac:dyDescent="0.4">
      <c r="A6" s="314"/>
      <c r="B6" s="68"/>
      <c r="C6" s="71"/>
      <c r="D6" s="307" t="s">
        <v>141</v>
      </c>
      <c r="E6" s="308"/>
      <c r="F6" s="308"/>
      <c r="G6" s="308"/>
      <c r="H6" s="310"/>
    </row>
    <row r="7" spans="1:8" s="3" customFormat="1" ht="20.149999999999999" customHeight="1" thickBot="1" x14ac:dyDescent="0.4">
      <c r="A7" s="314"/>
      <c r="B7" s="309" t="s">
        <v>169</v>
      </c>
      <c r="C7" s="317" t="s">
        <v>122</v>
      </c>
      <c r="D7" s="308"/>
      <c r="E7" s="308"/>
      <c r="F7" s="308"/>
      <c r="G7" s="308"/>
      <c r="H7" s="310"/>
    </row>
    <row r="8" spans="1:8" s="3" customFormat="1" ht="20.149999999999999" customHeight="1" thickBot="1" x14ac:dyDescent="0.4">
      <c r="A8" s="314"/>
      <c r="B8" s="310"/>
      <c r="C8" s="318"/>
      <c r="D8" s="307" t="s">
        <v>139</v>
      </c>
      <c r="E8" s="308"/>
      <c r="F8" s="311" t="s">
        <v>140</v>
      </c>
      <c r="G8" s="308"/>
      <c r="H8" s="310"/>
    </row>
    <row r="9" spans="1:8" s="3" customFormat="1" ht="42" customHeight="1" thickBot="1" x14ac:dyDescent="0.4">
      <c r="A9" s="315"/>
      <c r="B9" s="316"/>
      <c r="C9" s="319"/>
      <c r="D9" s="86" t="s">
        <v>119</v>
      </c>
      <c r="E9" s="87" t="s">
        <v>134</v>
      </c>
      <c r="F9" s="88" t="s">
        <v>119</v>
      </c>
      <c r="G9" s="87" t="s">
        <v>134</v>
      </c>
      <c r="H9" s="310"/>
    </row>
    <row r="10" spans="1:8" ht="20.149999999999999" customHeight="1" thickTop="1" thickBot="1" x14ac:dyDescent="0.3">
      <c r="A10" s="66">
        <v>1</v>
      </c>
      <c r="B10" s="67" t="s">
        <v>270</v>
      </c>
      <c r="C10" s="69" t="s">
        <v>282</v>
      </c>
      <c r="D10" s="65">
        <v>580000</v>
      </c>
      <c r="E10" s="65">
        <v>580000</v>
      </c>
      <c r="F10" s="65">
        <v>580000</v>
      </c>
      <c r="G10" s="65">
        <v>580000</v>
      </c>
      <c r="H10" s="225" t="s">
        <v>275</v>
      </c>
    </row>
    <row r="11" spans="1:8" ht="38.25" customHeight="1" thickTop="1" thickBot="1" x14ac:dyDescent="0.3">
      <c r="A11" s="66">
        <v>2</v>
      </c>
      <c r="B11" s="67" t="s">
        <v>271</v>
      </c>
      <c r="C11" s="69" t="s">
        <v>282</v>
      </c>
      <c r="D11" s="224">
        <v>480000</v>
      </c>
      <c r="E11" s="224">
        <v>480000</v>
      </c>
      <c r="F11" s="224">
        <v>480000</v>
      </c>
      <c r="G11" s="224">
        <v>480000</v>
      </c>
      <c r="H11" s="225" t="s">
        <v>275</v>
      </c>
    </row>
    <row r="12" spans="1:8" ht="39" customHeight="1" thickTop="1" thickBot="1" x14ac:dyDescent="0.3">
      <c r="A12" s="66">
        <v>3</v>
      </c>
      <c r="B12" s="67" t="s">
        <v>272</v>
      </c>
      <c r="C12" s="69" t="s">
        <v>282</v>
      </c>
      <c r="D12" s="224">
        <v>210000</v>
      </c>
      <c r="E12" s="224">
        <v>210000</v>
      </c>
      <c r="F12" s="224">
        <v>210000</v>
      </c>
      <c r="G12" s="224">
        <v>210000</v>
      </c>
      <c r="H12" s="225" t="s">
        <v>275</v>
      </c>
    </row>
    <row r="13" spans="1:8" ht="39" customHeight="1" thickTop="1" thickBot="1" x14ac:dyDescent="0.3">
      <c r="A13" s="66">
        <v>4</v>
      </c>
      <c r="B13" s="67" t="s">
        <v>280</v>
      </c>
      <c r="C13" s="69" t="s">
        <v>284</v>
      </c>
      <c r="D13" s="224">
        <v>75000</v>
      </c>
      <c r="E13" s="224">
        <v>75000</v>
      </c>
      <c r="F13" s="224">
        <v>150000</v>
      </c>
      <c r="G13" s="224">
        <v>150000</v>
      </c>
      <c r="H13" s="225" t="s">
        <v>275</v>
      </c>
    </row>
    <row r="14" spans="1:8" ht="20.149999999999999" customHeight="1" thickTop="1" thickBot="1" x14ac:dyDescent="0.3">
      <c r="A14" s="66">
        <v>5</v>
      </c>
      <c r="B14" s="67" t="s">
        <v>273</v>
      </c>
      <c r="C14" s="69" t="s">
        <v>282</v>
      </c>
      <c r="D14" s="224">
        <v>260000</v>
      </c>
      <c r="E14" s="224">
        <v>260000</v>
      </c>
      <c r="F14" s="224">
        <v>260000</v>
      </c>
      <c r="G14" s="224">
        <v>260000</v>
      </c>
      <c r="H14" s="225" t="s">
        <v>275</v>
      </c>
    </row>
    <row r="15" spans="1:8" ht="20.149999999999999" customHeight="1" thickTop="1" thickBot="1" x14ac:dyDescent="0.3">
      <c r="A15" s="66">
        <v>6</v>
      </c>
      <c r="B15" s="67" t="s">
        <v>274</v>
      </c>
      <c r="C15" s="69" t="s">
        <v>282</v>
      </c>
      <c r="D15" s="224">
        <v>357100</v>
      </c>
      <c r="E15" s="224">
        <v>357100</v>
      </c>
      <c r="F15" s="224">
        <v>317100</v>
      </c>
      <c r="G15" s="224">
        <v>317100</v>
      </c>
      <c r="H15" s="225" t="s">
        <v>275</v>
      </c>
    </row>
    <row r="16" spans="1:8" ht="41.25" customHeight="1" thickTop="1" thickBot="1" x14ac:dyDescent="0.3">
      <c r="A16" s="66">
        <v>7</v>
      </c>
      <c r="B16" s="67" t="s">
        <v>276</v>
      </c>
      <c r="C16" s="69"/>
      <c r="D16" s="224">
        <v>50000</v>
      </c>
      <c r="E16" s="224">
        <v>50000</v>
      </c>
      <c r="F16" s="224">
        <v>50000</v>
      </c>
      <c r="G16" s="224">
        <v>50000</v>
      </c>
      <c r="H16" s="225" t="s">
        <v>275</v>
      </c>
    </row>
    <row r="17" spans="1:8" ht="38.25" customHeight="1" thickTop="1" thickBot="1" x14ac:dyDescent="0.3">
      <c r="A17" s="66">
        <v>8</v>
      </c>
      <c r="B17" s="67" t="s">
        <v>277</v>
      </c>
      <c r="C17" s="69" t="s">
        <v>283</v>
      </c>
      <c r="D17" s="224">
        <v>160000</v>
      </c>
      <c r="E17" s="224">
        <v>160000</v>
      </c>
      <c r="F17" s="224">
        <v>160000</v>
      </c>
      <c r="G17" s="224">
        <v>160000</v>
      </c>
      <c r="H17" s="225" t="s">
        <v>275</v>
      </c>
    </row>
    <row r="18" spans="1:8" ht="20.149999999999999" customHeight="1" thickTop="1" thickBot="1" x14ac:dyDescent="0.3">
      <c r="A18" s="66">
        <v>9</v>
      </c>
      <c r="B18" s="67" t="s">
        <v>278</v>
      </c>
      <c r="C18" s="69" t="s">
        <v>283</v>
      </c>
      <c r="D18" s="224">
        <v>4833000</v>
      </c>
      <c r="E18" s="224">
        <v>4833000</v>
      </c>
      <c r="F18" s="224">
        <v>4833000</v>
      </c>
      <c r="G18" s="224">
        <v>4833000</v>
      </c>
      <c r="H18" s="225" t="s">
        <v>275</v>
      </c>
    </row>
    <row r="19" spans="1:8" ht="39" customHeight="1" thickTop="1" thickBot="1" x14ac:dyDescent="0.3">
      <c r="A19" s="66">
        <v>10</v>
      </c>
      <c r="B19" s="67" t="s">
        <v>279</v>
      </c>
      <c r="C19" s="69" t="s">
        <v>282</v>
      </c>
      <c r="D19" s="224">
        <v>190000</v>
      </c>
      <c r="E19" s="224">
        <v>190000</v>
      </c>
      <c r="F19" s="224">
        <v>190000</v>
      </c>
      <c r="G19" s="224">
        <v>190000</v>
      </c>
      <c r="H19" s="225" t="s">
        <v>275</v>
      </c>
    </row>
    <row r="20" spans="1:8" ht="34.5" customHeight="1" thickTop="1" thickBot="1" x14ac:dyDescent="0.3">
      <c r="A20" s="66">
        <v>11</v>
      </c>
      <c r="B20" s="67" t="s">
        <v>281</v>
      </c>
      <c r="C20" s="69" t="s">
        <v>285</v>
      </c>
      <c r="D20" s="76">
        <v>500000</v>
      </c>
      <c r="E20" s="76">
        <v>500000</v>
      </c>
      <c r="F20" s="76">
        <v>500000</v>
      </c>
      <c r="G20" s="76">
        <v>500000</v>
      </c>
      <c r="H20" s="225" t="s">
        <v>275</v>
      </c>
    </row>
    <row r="21" spans="1:8" s="72" customFormat="1" ht="16" thickTop="1" x14ac:dyDescent="0.25">
      <c r="A21" s="42"/>
      <c r="B21" s="42"/>
      <c r="C21" s="73"/>
      <c r="D21" s="70">
        <f>SUM(D10:D20)</f>
        <v>7695100</v>
      </c>
      <c r="E21" s="74">
        <f>SUM(E10:E20)</f>
        <v>7695100</v>
      </c>
      <c r="F21" s="75">
        <f>SUM(F10:F20)</f>
        <v>7730100</v>
      </c>
      <c r="G21" s="74">
        <f>SUM(G10:G20)</f>
        <v>7730100</v>
      </c>
      <c r="H21" s="42"/>
    </row>
    <row r="22" spans="1:8" x14ac:dyDescent="0.25">
      <c r="B22" s="306"/>
      <c r="C22" s="306"/>
      <c r="D22" s="306"/>
      <c r="E22" s="306"/>
    </row>
  </sheetData>
  <mergeCells count="12">
    <mergeCell ref="B22:E22"/>
    <mergeCell ref="D8:E8"/>
    <mergeCell ref="H5:H9"/>
    <mergeCell ref="F8:G8"/>
    <mergeCell ref="A2:G2"/>
    <mergeCell ref="A5:A9"/>
    <mergeCell ref="B5:G5"/>
    <mergeCell ref="D6:G6"/>
    <mergeCell ref="B7:B9"/>
    <mergeCell ref="C7:C9"/>
    <mergeCell ref="D7:G7"/>
    <mergeCell ref="A3:H4"/>
  </mergeCells>
  <pageMargins left="0.7" right="0.45" top="0.25" bottom="0.5" header="0" footer="0.15"/>
  <pageSetup scale="72" fitToHeight="0" orientation="landscape" r:id="rId1"/>
  <headerFooter>
    <oddFooter>&amp;L2017 Six-Year Plan - Academic-Financial Plan&amp;C&amp;P of &amp;N&amp;RSCHEV - 5/23/17</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zoomScale="80" zoomScaleNormal="80" workbookViewId="0"/>
  </sheetViews>
  <sheetFormatPr defaultColWidth="9.1796875" defaultRowHeight="12.5" x14ac:dyDescent="0.25"/>
  <cols>
    <col min="1" max="1" width="31.1796875" style="16" customWidth="1"/>
    <col min="2" max="5" width="17.54296875" style="16" customWidth="1"/>
    <col min="6" max="8" width="15.54296875" style="16" customWidth="1"/>
    <col min="9" max="9" width="10.81640625" style="16" bestFit="1" customWidth="1"/>
    <col min="10" max="16384" width="9.1796875" style="16"/>
  </cols>
  <sheetData>
    <row r="1" spans="1:10" s="12" customFormat="1" ht="20.149999999999999" customHeight="1" x14ac:dyDescent="0.25">
      <c r="A1" s="84" t="s">
        <v>160</v>
      </c>
      <c r="B1" s="84"/>
      <c r="C1" s="84"/>
      <c r="D1" s="84"/>
      <c r="E1" s="84"/>
    </row>
    <row r="2" spans="1:10" s="12" customFormat="1" ht="20.149999999999999" customHeight="1" x14ac:dyDescent="0.25">
      <c r="A2" s="338" t="str">
        <f>'Institution ID'!C3</f>
        <v>University of Mary Washington</v>
      </c>
      <c r="B2" s="338"/>
      <c r="C2" s="338"/>
      <c r="D2" s="338"/>
      <c r="E2" s="338"/>
    </row>
    <row r="3" spans="1:10" s="10" customFormat="1" ht="70.5" customHeight="1" x14ac:dyDescent="0.25">
      <c r="A3" s="346" t="s">
        <v>170</v>
      </c>
      <c r="B3" s="347"/>
      <c r="C3" s="347"/>
      <c r="D3" s="347"/>
      <c r="E3" s="347"/>
      <c r="F3" s="347"/>
      <c r="G3" s="347"/>
      <c r="H3" s="347"/>
    </row>
    <row r="4" spans="1:10" s="10" customFormat="1" ht="41.5" customHeight="1" x14ac:dyDescent="0.25">
      <c r="A4" s="346" t="s">
        <v>232</v>
      </c>
      <c r="B4" s="347"/>
      <c r="C4" s="347"/>
      <c r="D4" s="347"/>
      <c r="E4" s="347"/>
      <c r="F4" s="347"/>
      <c r="G4" s="347"/>
      <c r="H4" s="347"/>
    </row>
    <row r="5" spans="1:10" s="17" customFormat="1" ht="38.15" customHeight="1" x14ac:dyDescent="0.25">
      <c r="A5" s="348" t="s">
        <v>114</v>
      </c>
      <c r="B5" s="349"/>
      <c r="C5" s="349"/>
      <c r="D5" s="349"/>
      <c r="E5" s="349"/>
      <c r="F5" s="349"/>
      <c r="G5" s="349"/>
      <c r="H5" s="349"/>
    </row>
    <row r="6" spans="1:10" s="17" customFormat="1" ht="20.149999999999999" customHeight="1" x14ac:dyDescent="0.4">
      <c r="A6" s="350" t="s">
        <v>21</v>
      </c>
      <c r="B6" s="351"/>
      <c r="C6" s="351"/>
      <c r="D6" s="351"/>
      <c r="E6" s="351"/>
      <c r="F6" s="351"/>
      <c r="G6" s="117"/>
      <c r="H6" s="117"/>
    </row>
    <row r="7" spans="1:10" s="17" customFormat="1" ht="15" customHeight="1" x14ac:dyDescent="0.25">
      <c r="A7" s="332" t="s">
        <v>231</v>
      </c>
      <c r="B7" s="332"/>
      <c r="C7" s="332"/>
      <c r="D7" s="332"/>
      <c r="E7" s="332"/>
      <c r="F7" s="332"/>
      <c r="G7" s="332"/>
      <c r="H7" s="332"/>
    </row>
    <row r="8" spans="1:10" s="17" customFormat="1" ht="15" customHeight="1" x14ac:dyDescent="0.25">
      <c r="A8" s="333" t="s">
        <v>22</v>
      </c>
      <c r="B8" s="324" t="s">
        <v>221</v>
      </c>
      <c r="C8" s="324" t="s">
        <v>161</v>
      </c>
      <c r="D8" s="335" t="s">
        <v>115</v>
      </c>
      <c r="E8" s="324" t="s">
        <v>23</v>
      </c>
      <c r="F8" s="324" t="s">
        <v>76</v>
      </c>
      <c r="G8" s="342" t="s">
        <v>227</v>
      </c>
      <c r="H8" s="325" t="s">
        <v>230</v>
      </c>
    </row>
    <row r="9" spans="1:10" s="17" customFormat="1" ht="16.399999999999999" customHeight="1" thickBot="1" x14ac:dyDescent="0.3">
      <c r="A9" s="333"/>
      <c r="B9" s="325"/>
      <c r="C9" s="325"/>
      <c r="D9" s="335"/>
      <c r="E9" s="325"/>
      <c r="F9" s="325"/>
      <c r="G9" s="343"/>
      <c r="H9" s="325"/>
    </row>
    <row r="10" spans="1:10" s="17" customFormat="1" ht="16.399999999999999" customHeight="1" x14ac:dyDescent="0.25">
      <c r="A10" s="333"/>
      <c r="B10" s="326"/>
      <c r="C10" s="326"/>
      <c r="D10" s="335"/>
      <c r="E10" s="326"/>
      <c r="F10" s="326"/>
      <c r="G10" s="344"/>
      <c r="H10" s="326"/>
      <c r="I10" s="339" t="s">
        <v>228</v>
      </c>
      <c r="J10" s="329"/>
    </row>
    <row r="11" spans="1:10" s="17" customFormat="1" ht="16.399999999999999" customHeight="1" thickBot="1" x14ac:dyDescent="0.3">
      <c r="A11" s="334"/>
      <c r="B11" s="327"/>
      <c r="C11" s="327"/>
      <c r="D11" s="336"/>
      <c r="E11" s="327"/>
      <c r="F11" s="327"/>
      <c r="G11" s="345"/>
      <c r="H11" s="327"/>
      <c r="I11" s="340" t="s">
        <v>229</v>
      </c>
      <c r="J11" s="331"/>
    </row>
    <row r="12" spans="1:10" s="17" customFormat="1" ht="16.399999999999999" customHeight="1" x14ac:dyDescent="0.35">
      <c r="A12" s="55" t="s">
        <v>98</v>
      </c>
      <c r="B12" s="60">
        <f>+'2-Tuit &amp; Oth NGF Rev'!B7</f>
        <v>29649400</v>
      </c>
      <c r="C12" s="56">
        <v>6120000</v>
      </c>
      <c r="D12" s="118">
        <f t="shared" ref="D12:D18" si="0">IF(C12=0,"%",C12/B12)</f>
        <v>0.20641227141190041</v>
      </c>
      <c r="E12" s="56">
        <v>6120000</v>
      </c>
      <c r="F12" s="56">
        <f>0</f>
        <v>0</v>
      </c>
      <c r="G12" s="124">
        <v>481000</v>
      </c>
      <c r="H12" s="126">
        <f>B12+F12+G12</f>
        <v>30130400</v>
      </c>
      <c r="I12" s="119">
        <f>(C12+C14+C16)-(E12+E14+E16)</f>
        <v>0</v>
      </c>
      <c r="J12" s="120" t="str">
        <f>IF(I12&gt;0,"WARNING: IS subsidizing OS","Compliant")</f>
        <v>Compliant</v>
      </c>
    </row>
    <row r="13" spans="1:10" s="17" customFormat="1" ht="15" customHeight="1" x14ac:dyDescent="0.35">
      <c r="A13" s="57" t="s">
        <v>99</v>
      </c>
      <c r="B13" s="61">
        <f>+'2-Tuit &amp; Oth NGF Rev'!B8</f>
        <v>8293300</v>
      </c>
      <c r="C13" s="56">
        <v>2657000</v>
      </c>
      <c r="D13" s="118">
        <f t="shared" si="0"/>
        <v>0.32037910120217528</v>
      </c>
      <c r="E13" s="56">
        <v>2657000</v>
      </c>
      <c r="F13" s="56">
        <f>0</f>
        <v>0</v>
      </c>
      <c r="G13" s="124">
        <v>598000</v>
      </c>
      <c r="H13" s="127">
        <f t="shared" ref="H13:H17" si="1">B13+F13+G13</f>
        <v>8891300</v>
      </c>
    </row>
    <row r="14" spans="1:10" s="17" customFormat="1" ht="15" customHeight="1" x14ac:dyDescent="0.35">
      <c r="A14" s="57" t="s">
        <v>100</v>
      </c>
      <c r="B14" s="61">
        <f>+'2-Tuit &amp; Oth NGF Rev'!B9</f>
        <v>2445000</v>
      </c>
      <c r="C14" s="56">
        <v>179000</v>
      </c>
      <c r="D14" s="118">
        <f t="shared" si="0"/>
        <v>7.3210633946830264E-2</v>
      </c>
      <c r="E14" s="56">
        <v>179000</v>
      </c>
      <c r="F14" s="56">
        <f>0</f>
        <v>0</v>
      </c>
      <c r="G14" s="124">
        <v>91000</v>
      </c>
      <c r="H14" s="127">
        <f t="shared" si="1"/>
        <v>2536000</v>
      </c>
    </row>
    <row r="15" spans="1:10" s="17" customFormat="1" ht="15" customHeight="1" x14ac:dyDescent="0.35">
      <c r="A15" s="57" t="s">
        <v>101</v>
      </c>
      <c r="B15" s="61">
        <f>+'2-Tuit &amp; Oth NGF Rev'!B10</f>
        <v>420000</v>
      </c>
      <c r="C15" s="56">
        <v>26000</v>
      </c>
      <c r="D15" s="118">
        <f t="shared" si="0"/>
        <v>6.1904761904761907E-2</v>
      </c>
      <c r="E15" s="56">
        <v>26000</v>
      </c>
      <c r="F15" s="56">
        <f>0</f>
        <v>0</v>
      </c>
      <c r="G15" s="124">
        <v>67000</v>
      </c>
      <c r="H15" s="127">
        <f t="shared" si="1"/>
        <v>487000</v>
      </c>
    </row>
    <row r="16" spans="1:10" s="17" customFormat="1" ht="15" customHeight="1" x14ac:dyDescent="0.35">
      <c r="A16" s="57" t="s">
        <v>112</v>
      </c>
      <c r="B16" s="61">
        <f>+SUM('2-Tuit &amp; Oth NGF Rev'!B11+'2-Tuit &amp; Oth NGF Rev'!B13+'2-Tuit &amp; Oth NGF Rev'!B15+'2-Tuit &amp; Oth NGF Rev'!B17+'2-Tuit &amp; Oth NGF Rev'!B19)</f>
        <v>0</v>
      </c>
      <c r="C16" s="56">
        <v>0</v>
      </c>
      <c r="D16" s="118" t="str">
        <f t="shared" si="0"/>
        <v>%</v>
      </c>
      <c r="E16" s="56">
        <v>0</v>
      </c>
      <c r="F16" s="56">
        <f>0</f>
        <v>0</v>
      </c>
      <c r="G16" s="124">
        <f>0</f>
        <v>0</v>
      </c>
      <c r="H16" s="127">
        <f t="shared" si="1"/>
        <v>0</v>
      </c>
    </row>
    <row r="17" spans="1:10" s="17" customFormat="1" ht="15" customHeight="1" thickBot="1" x14ac:dyDescent="0.4">
      <c r="A17" s="58" t="s">
        <v>113</v>
      </c>
      <c r="B17" s="61">
        <f>+SUM('2-Tuit &amp; Oth NGF Rev'!B12+'2-Tuit &amp; Oth NGF Rev'!B14+'2-Tuit &amp; Oth NGF Rev'!B16+'2-Tuit &amp; Oth NGF Rev'!B18+'2-Tuit &amp; Oth NGF Rev'!B20)</f>
        <v>0</v>
      </c>
      <c r="C17" s="56">
        <f>0</f>
        <v>0</v>
      </c>
      <c r="D17" s="121" t="str">
        <f t="shared" si="0"/>
        <v>%</v>
      </c>
      <c r="E17" s="56">
        <f>0</f>
        <v>0</v>
      </c>
      <c r="F17" s="56">
        <f>0</f>
        <v>0</v>
      </c>
      <c r="G17" s="124">
        <f>0</f>
        <v>0</v>
      </c>
      <c r="H17" s="128">
        <f t="shared" si="1"/>
        <v>0</v>
      </c>
    </row>
    <row r="18" spans="1:10" s="17" customFormat="1" ht="15" customHeight="1" thickBot="1" x14ac:dyDescent="0.4">
      <c r="A18" s="59" t="s">
        <v>16</v>
      </c>
      <c r="B18" s="62">
        <f>SUM(B12:B17)</f>
        <v>40807700</v>
      </c>
      <c r="C18" s="62">
        <f t="shared" ref="C18:G18" si="2">SUM(C12:C17)</f>
        <v>8982000</v>
      </c>
      <c r="D18" s="122">
        <f t="shared" si="0"/>
        <v>0.22010551930150438</v>
      </c>
      <c r="E18" s="62">
        <f t="shared" si="2"/>
        <v>8982000</v>
      </c>
      <c r="F18" s="62">
        <f t="shared" si="2"/>
        <v>0</v>
      </c>
      <c r="G18" s="62">
        <f t="shared" si="2"/>
        <v>1237000</v>
      </c>
      <c r="H18" s="125">
        <f t="shared" ref="H18" si="3">SUM(H12:H17)</f>
        <v>42044700</v>
      </c>
    </row>
    <row r="19" spans="1:10" s="17" customFormat="1" ht="15" customHeight="1" x14ac:dyDescent="0.25">
      <c r="A19" s="341"/>
      <c r="B19" s="341"/>
      <c r="C19" s="341"/>
      <c r="D19" s="341"/>
      <c r="E19" s="341"/>
    </row>
    <row r="20" spans="1:10" s="17" customFormat="1" ht="15" customHeight="1" x14ac:dyDescent="0.25">
      <c r="A20" s="332" t="s">
        <v>151</v>
      </c>
      <c r="B20" s="332"/>
      <c r="C20" s="332"/>
      <c r="D20" s="332"/>
      <c r="E20" s="332"/>
      <c r="F20" s="332"/>
      <c r="G20" s="332"/>
      <c r="H20" s="332"/>
    </row>
    <row r="21" spans="1:10" ht="15" customHeight="1" x14ac:dyDescent="0.25">
      <c r="A21" s="333" t="s">
        <v>22</v>
      </c>
      <c r="B21" s="324" t="s">
        <v>221</v>
      </c>
      <c r="C21" s="324" t="s">
        <v>161</v>
      </c>
      <c r="D21" s="335" t="s">
        <v>115</v>
      </c>
      <c r="E21" s="324" t="s">
        <v>23</v>
      </c>
      <c r="F21" s="324" t="s">
        <v>76</v>
      </c>
      <c r="G21" s="324" t="s">
        <v>227</v>
      </c>
      <c r="H21" s="325" t="s">
        <v>230</v>
      </c>
    </row>
    <row r="22" spans="1:10" s="17" customFormat="1" ht="15" customHeight="1" thickBot="1" x14ac:dyDescent="0.3">
      <c r="A22" s="333"/>
      <c r="B22" s="325"/>
      <c r="C22" s="325"/>
      <c r="D22" s="335"/>
      <c r="E22" s="325"/>
      <c r="F22" s="325"/>
      <c r="G22" s="325"/>
      <c r="H22" s="325"/>
    </row>
    <row r="23" spans="1:10" s="17" customFormat="1" ht="16.399999999999999" customHeight="1" x14ac:dyDescent="0.25">
      <c r="A23" s="333"/>
      <c r="B23" s="326"/>
      <c r="C23" s="326"/>
      <c r="D23" s="335"/>
      <c r="E23" s="326"/>
      <c r="F23" s="326"/>
      <c r="G23" s="326"/>
      <c r="H23" s="326"/>
      <c r="I23" s="328" t="s">
        <v>228</v>
      </c>
      <c r="J23" s="329"/>
    </row>
    <row r="24" spans="1:10" s="17" customFormat="1" ht="16.399999999999999" customHeight="1" thickBot="1" x14ac:dyDescent="0.3">
      <c r="A24" s="334"/>
      <c r="B24" s="327"/>
      <c r="C24" s="327"/>
      <c r="D24" s="336"/>
      <c r="E24" s="327"/>
      <c r="F24" s="327"/>
      <c r="G24" s="327"/>
      <c r="H24" s="327"/>
      <c r="I24" s="330" t="s">
        <v>229</v>
      </c>
      <c r="J24" s="331"/>
    </row>
    <row r="25" spans="1:10" s="17" customFormat="1" ht="16.399999999999999" customHeight="1" x14ac:dyDescent="0.35">
      <c r="A25" s="55" t="s">
        <v>98</v>
      </c>
      <c r="B25" s="60">
        <f>+'2-Tuit &amp; Oth NGF Rev'!C7</f>
        <v>28554400</v>
      </c>
      <c r="C25" s="56">
        <v>6133000</v>
      </c>
      <c r="D25" s="118">
        <f t="shared" ref="D25:D31" si="4">IF(C25=0,"%",C25/B25)</f>
        <v>0.21478301067436192</v>
      </c>
      <c r="E25" s="56">
        <v>6133000</v>
      </c>
      <c r="F25" s="56">
        <f>0</f>
        <v>0</v>
      </c>
      <c r="G25" s="124">
        <v>481000</v>
      </c>
      <c r="H25" s="126">
        <f>B25+F25+G25</f>
        <v>29035400</v>
      </c>
      <c r="I25" s="119">
        <f>(C25+C27+C29)-(E25+E27+E29)</f>
        <v>0</v>
      </c>
      <c r="J25" s="120" t="str">
        <f>IF(I25&gt;0,"WARNING: IS subsidizing OS","Compliant")</f>
        <v>Compliant</v>
      </c>
    </row>
    <row r="26" spans="1:10" s="17" customFormat="1" ht="16.399999999999999" customHeight="1" x14ac:dyDescent="0.35">
      <c r="A26" s="57" t="s">
        <v>99</v>
      </c>
      <c r="B26" s="61">
        <f>+'2-Tuit &amp; Oth NGF Rev'!C8</f>
        <v>7933300</v>
      </c>
      <c r="C26" s="56">
        <v>2662000</v>
      </c>
      <c r="D26" s="118">
        <f t="shared" si="4"/>
        <v>0.33554762835137963</v>
      </c>
      <c r="E26" s="56">
        <v>2662000</v>
      </c>
      <c r="F26" s="56">
        <f>0</f>
        <v>0</v>
      </c>
      <c r="G26" s="124">
        <v>598000</v>
      </c>
      <c r="H26" s="127">
        <f t="shared" ref="H26:H30" si="5">B26+F26+G26</f>
        <v>8531300</v>
      </c>
    </row>
    <row r="27" spans="1:10" s="17" customFormat="1" ht="15" customHeight="1" x14ac:dyDescent="0.35">
      <c r="A27" s="57" t="s">
        <v>100</v>
      </c>
      <c r="B27" s="61">
        <f>+'2-Tuit &amp; Oth NGF Rev'!C9</f>
        <v>2195000</v>
      </c>
      <c r="C27" s="56">
        <v>179000</v>
      </c>
      <c r="D27" s="118">
        <f t="shared" si="4"/>
        <v>8.1548974943052396E-2</v>
      </c>
      <c r="E27" s="56">
        <v>179000</v>
      </c>
      <c r="F27" s="56">
        <f>0</f>
        <v>0</v>
      </c>
      <c r="G27" s="124">
        <v>91000</v>
      </c>
      <c r="H27" s="127">
        <f t="shared" si="5"/>
        <v>2286000</v>
      </c>
    </row>
    <row r="28" spans="1:10" s="17" customFormat="1" ht="15" customHeight="1" x14ac:dyDescent="0.35">
      <c r="A28" s="57" t="s">
        <v>101</v>
      </c>
      <c r="B28" s="61">
        <f>+'2-Tuit &amp; Oth NGF Rev'!C10</f>
        <v>353000</v>
      </c>
      <c r="C28" s="56">
        <v>26000</v>
      </c>
      <c r="D28" s="118">
        <f t="shared" si="4"/>
        <v>7.3654390934844188E-2</v>
      </c>
      <c r="E28" s="56">
        <v>26000</v>
      </c>
      <c r="F28" s="56">
        <f>0</f>
        <v>0</v>
      </c>
      <c r="G28" s="124">
        <v>67000</v>
      </c>
      <c r="H28" s="127">
        <f t="shared" si="5"/>
        <v>420000</v>
      </c>
    </row>
    <row r="29" spans="1:10" s="17" customFormat="1" ht="15" customHeight="1" x14ac:dyDescent="0.35">
      <c r="A29" s="57" t="s">
        <v>112</v>
      </c>
      <c r="B29" s="61">
        <f>+SUM('2-Tuit &amp; Oth NGF Rev'!C11+'2-Tuit &amp; Oth NGF Rev'!C13+'2-Tuit &amp; Oth NGF Rev'!C15+'2-Tuit &amp; Oth NGF Rev'!C17+'2-Tuit &amp; Oth NGF Rev'!C19)</f>
        <v>0</v>
      </c>
      <c r="C29" s="56">
        <f>0</f>
        <v>0</v>
      </c>
      <c r="D29" s="118" t="str">
        <f t="shared" si="4"/>
        <v>%</v>
      </c>
      <c r="E29" s="56">
        <f>0</f>
        <v>0</v>
      </c>
      <c r="F29" s="56">
        <f>0</f>
        <v>0</v>
      </c>
      <c r="G29" s="56">
        <f>0</f>
        <v>0</v>
      </c>
      <c r="H29" s="127">
        <f t="shared" si="5"/>
        <v>0</v>
      </c>
    </row>
    <row r="30" spans="1:10" s="17" customFormat="1" ht="15" customHeight="1" thickBot="1" x14ac:dyDescent="0.4">
      <c r="A30" s="58" t="s">
        <v>113</v>
      </c>
      <c r="B30" s="61">
        <f>+SUM('2-Tuit &amp; Oth NGF Rev'!C12+'2-Tuit &amp; Oth NGF Rev'!C14+'2-Tuit &amp; Oth NGF Rev'!C16+'2-Tuit &amp; Oth NGF Rev'!C18+'2-Tuit &amp; Oth NGF Rev'!C20)</f>
        <v>0</v>
      </c>
      <c r="C30" s="56">
        <f>0</f>
        <v>0</v>
      </c>
      <c r="D30" s="121" t="str">
        <f t="shared" si="4"/>
        <v>%</v>
      </c>
      <c r="E30" s="56">
        <f>0</f>
        <v>0</v>
      </c>
      <c r="F30" s="56">
        <f>0</f>
        <v>0</v>
      </c>
      <c r="G30" s="56">
        <f>0</f>
        <v>0</v>
      </c>
      <c r="H30" s="128">
        <f t="shared" si="5"/>
        <v>0</v>
      </c>
    </row>
    <row r="31" spans="1:10" s="17" customFormat="1" ht="15" customHeight="1" thickBot="1" x14ac:dyDescent="0.4">
      <c r="A31" s="59" t="s">
        <v>16</v>
      </c>
      <c r="B31" s="64">
        <f>SUM(B25:B30)</f>
        <v>39035700</v>
      </c>
      <c r="C31" s="64">
        <f t="shared" ref="C31:H31" si="6">SUM(C25:C30)</f>
        <v>9000000</v>
      </c>
      <c r="D31" s="122">
        <f t="shared" si="4"/>
        <v>0.23055818135706546</v>
      </c>
      <c r="E31" s="64">
        <f t="shared" si="6"/>
        <v>9000000</v>
      </c>
      <c r="F31" s="62">
        <f t="shared" si="6"/>
        <v>0</v>
      </c>
      <c r="G31" s="62">
        <f t="shared" si="6"/>
        <v>1237000</v>
      </c>
      <c r="H31" s="125">
        <f t="shared" si="6"/>
        <v>40272700</v>
      </c>
    </row>
    <row r="32" spans="1:10" s="17" customFormat="1" ht="15" customHeight="1" x14ac:dyDescent="0.35">
      <c r="A32" s="337"/>
      <c r="B32" s="337"/>
      <c r="C32" s="337"/>
      <c r="D32" s="337"/>
      <c r="E32" s="337"/>
    </row>
    <row r="33" spans="1:10" s="17" customFormat="1" ht="15" customHeight="1" x14ac:dyDescent="0.25">
      <c r="A33" s="332" t="s">
        <v>152</v>
      </c>
      <c r="B33" s="332"/>
      <c r="C33" s="332"/>
      <c r="D33" s="332"/>
      <c r="E33" s="332"/>
      <c r="F33" s="332"/>
      <c r="G33" s="332"/>
      <c r="H33" s="332"/>
    </row>
    <row r="34" spans="1:10" ht="15" customHeight="1" x14ac:dyDescent="0.25">
      <c r="A34" s="333" t="s">
        <v>22</v>
      </c>
      <c r="B34" s="324" t="s">
        <v>221</v>
      </c>
      <c r="C34" s="324" t="s">
        <v>161</v>
      </c>
      <c r="D34" s="335" t="s">
        <v>115</v>
      </c>
      <c r="E34" s="324" t="s">
        <v>23</v>
      </c>
      <c r="F34" s="324" t="s">
        <v>76</v>
      </c>
      <c r="G34" s="324" t="s">
        <v>227</v>
      </c>
      <c r="H34" s="325" t="s">
        <v>230</v>
      </c>
    </row>
    <row r="35" spans="1:10" ht="12.65" customHeight="1" thickBot="1" x14ac:dyDescent="0.3">
      <c r="A35" s="333"/>
      <c r="B35" s="325"/>
      <c r="C35" s="325"/>
      <c r="D35" s="335"/>
      <c r="E35" s="325"/>
      <c r="F35" s="325"/>
      <c r="G35" s="325"/>
      <c r="H35" s="325"/>
      <c r="I35" s="17"/>
    </row>
    <row r="36" spans="1:10" s="17" customFormat="1" ht="15" customHeight="1" x14ac:dyDescent="0.25">
      <c r="A36" s="333"/>
      <c r="B36" s="326"/>
      <c r="C36" s="326"/>
      <c r="D36" s="335"/>
      <c r="E36" s="326"/>
      <c r="F36" s="326"/>
      <c r="G36" s="326"/>
      <c r="H36" s="326"/>
      <c r="I36" s="328" t="s">
        <v>228</v>
      </c>
      <c r="J36" s="329"/>
    </row>
    <row r="37" spans="1:10" s="17" customFormat="1" ht="21.75" customHeight="1" thickBot="1" x14ac:dyDescent="0.3">
      <c r="A37" s="334"/>
      <c r="B37" s="327"/>
      <c r="C37" s="327"/>
      <c r="D37" s="336"/>
      <c r="E37" s="327"/>
      <c r="F37" s="327"/>
      <c r="G37" s="327"/>
      <c r="H37" s="327"/>
      <c r="I37" s="330" t="s">
        <v>229</v>
      </c>
      <c r="J37" s="331"/>
    </row>
    <row r="38" spans="1:10" s="17" customFormat="1" ht="16.399999999999999" customHeight="1" x14ac:dyDescent="0.35">
      <c r="A38" s="55" t="s">
        <v>98</v>
      </c>
      <c r="B38" s="60">
        <f>+'2-Tuit &amp; Oth NGF Rev'!D7</f>
        <v>28834000</v>
      </c>
      <c r="C38" s="56">
        <v>6133000</v>
      </c>
      <c r="D38" s="118">
        <f t="shared" ref="D38:D44" si="7">IF(C38=0,"%",C38/B38)</f>
        <v>0.21270028438648816</v>
      </c>
      <c r="E38" s="56">
        <v>6133000</v>
      </c>
      <c r="F38" s="56">
        <f>0</f>
        <v>0</v>
      </c>
      <c r="G38" s="124">
        <v>481000</v>
      </c>
      <c r="H38" s="126">
        <f>B38+F38+G38</f>
        <v>29315000</v>
      </c>
      <c r="I38" s="119">
        <f>(C38+C40+C42)-(E38+E40+E42)</f>
        <v>0</v>
      </c>
      <c r="J38" s="120" t="str">
        <f>IF(I38&gt;0,"WARNING: IS subsidizing OS","Compliant")</f>
        <v>Compliant</v>
      </c>
    </row>
    <row r="39" spans="1:10" s="17" customFormat="1" ht="16.399999999999999" customHeight="1" x14ac:dyDescent="0.35">
      <c r="A39" s="57" t="s">
        <v>99</v>
      </c>
      <c r="B39" s="63">
        <f>+'2-Tuit &amp; Oth NGF Rev'!D8</f>
        <v>8011000</v>
      </c>
      <c r="C39" s="56">
        <v>2662000</v>
      </c>
      <c r="D39" s="118">
        <f t="shared" si="7"/>
        <v>0.33229309699163651</v>
      </c>
      <c r="E39" s="56">
        <v>2662000</v>
      </c>
      <c r="F39" s="56">
        <f>0</f>
        <v>0</v>
      </c>
      <c r="G39" s="124">
        <v>598000</v>
      </c>
      <c r="H39" s="127">
        <f t="shared" ref="H39:H43" si="8">B39+F39+G39</f>
        <v>8609000</v>
      </c>
    </row>
    <row r="40" spans="1:10" s="17" customFormat="1" ht="16.399999999999999" customHeight="1" x14ac:dyDescent="0.35">
      <c r="A40" s="57" t="s">
        <v>100</v>
      </c>
      <c r="B40" s="63">
        <f>+'2-Tuit &amp; Oth NGF Rev'!D9</f>
        <v>2217000</v>
      </c>
      <c r="C40" s="56">
        <v>179000</v>
      </c>
      <c r="D40" s="118">
        <f t="shared" si="7"/>
        <v>8.0739738385205234E-2</v>
      </c>
      <c r="E40" s="56">
        <v>179000</v>
      </c>
      <c r="F40" s="56">
        <f>0</f>
        <v>0</v>
      </c>
      <c r="G40" s="124">
        <v>91000</v>
      </c>
      <c r="H40" s="127">
        <f t="shared" si="8"/>
        <v>2308000</v>
      </c>
    </row>
    <row r="41" spans="1:10" s="17" customFormat="1" ht="15" customHeight="1" x14ac:dyDescent="0.35">
      <c r="A41" s="57" t="s">
        <v>101</v>
      </c>
      <c r="B41" s="63">
        <f>+'2-Tuit &amp; Oth NGF Rev'!D10</f>
        <v>356000</v>
      </c>
      <c r="C41" s="56">
        <v>26000</v>
      </c>
      <c r="D41" s="118">
        <f t="shared" si="7"/>
        <v>7.3033707865168537E-2</v>
      </c>
      <c r="E41" s="56">
        <v>26000</v>
      </c>
      <c r="F41" s="56">
        <f>0</f>
        <v>0</v>
      </c>
      <c r="G41" s="124">
        <v>67000</v>
      </c>
      <c r="H41" s="127">
        <f t="shared" si="8"/>
        <v>423000</v>
      </c>
    </row>
    <row r="42" spans="1:10" s="17" customFormat="1" ht="15" customHeight="1" x14ac:dyDescent="0.35">
      <c r="A42" s="57" t="s">
        <v>112</v>
      </c>
      <c r="B42" s="61">
        <f>+SUM('2-Tuit &amp; Oth NGF Rev'!D11+'2-Tuit &amp; Oth NGF Rev'!D13+'2-Tuit &amp; Oth NGF Rev'!D15+'2-Tuit &amp; Oth NGF Rev'!D17+'2-Tuit &amp; Oth NGF Rev'!D19)</f>
        <v>0</v>
      </c>
      <c r="C42" s="56">
        <f>0</f>
        <v>0</v>
      </c>
      <c r="D42" s="118" t="str">
        <f t="shared" si="7"/>
        <v>%</v>
      </c>
      <c r="E42" s="56">
        <f>0</f>
        <v>0</v>
      </c>
      <c r="F42" s="56">
        <f>0</f>
        <v>0</v>
      </c>
      <c r="G42" s="56">
        <f>0</f>
        <v>0</v>
      </c>
      <c r="H42" s="127">
        <f t="shared" si="8"/>
        <v>0</v>
      </c>
    </row>
    <row r="43" spans="1:10" s="17" customFormat="1" ht="15" customHeight="1" thickBot="1" x14ac:dyDescent="0.4">
      <c r="A43" s="58" t="s">
        <v>113</v>
      </c>
      <c r="B43" s="61">
        <f>+SUM('2-Tuit &amp; Oth NGF Rev'!D12+'2-Tuit &amp; Oth NGF Rev'!D14+'2-Tuit &amp; Oth NGF Rev'!D16+'2-Tuit &amp; Oth NGF Rev'!D18+'2-Tuit &amp; Oth NGF Rev'!D20)</f>
        <v>0</v>
      </c>
      <c r="C43" s="56">
        <f>0</f>
        <v>0</v>
      </c>
      <c r="D43" s="118" t="str">
        <f t="shared" si="7"/>
        <v>%</v>
      </c>
      <c r="E43" s="56">
        <f>0</f>
        <v>0</v>
      </c>
      <c r="F43" s="56">
        <f>0</f>
        <v>0</v>
      </c>
      <c r="G43" s="56">
        <f>0</f>
        <v>0</v>
      </c>
      <c r="H43" s="128">
        <f t="shared" si="8"/>
        <v>0</v>
      </c>
    </row>
    <row r="44" spans="1:10" s="17" customFormat="1" ht="15" customHeight="1" thickBot="1" x14ac:dyDescent="0.4">
      <c r="A44" s="59" t="s">
        <v>16</v>
      </c>
      <c r="B44" s="64">
        <f>SUM(B38:B43)</f>
        <v>39418000</v>
      </c>
      <c r="C44" s="64">
        <f t="shared" ref="C44:H44" si="9">SUM(C38:C43)</f>
        <v>9000000</v>
      </c>
      <c r="D44" s="122">
        <f t="shared" si="7"/>
        <v>0.22832208635648688</v>
      </c>
      <c r="E44" s="64">
        <f t="shared" si="9"/>
        <v>9000000</v>
      </c>
      <c r="F44" s="62">
        <f t="shared" si="9"/>
        <v>0</v>
      </c>
      <c r="G44" s="62">
        <f t="shared" si="9"/>
        <v>1237000</v>
      </c>
      <c r="H44" s="125">
        <f t="shared" si="9"/>
        <v>40655000</v>
      </c>
    </row>
    <row r="45" spans="1:10" s="17" customFormat="1" ht="15" customHeight="1" x14ac:dyDescent="0.25">
      <c r="A45" s="322"/>
      <c r="B45" s="322"/>
      <c r="C45" s="322"/>
      <c r="D45" s="322"/>
      <c r="E45" s="322"/>
    </row>
    <row r="46" spans="1:10" s="17" customFormat="1" ht="15" customHeight="1" x14ac:dyDescent="0.25">
      <c r="A46" s="332" t="s">
        <v>153</v>
      </c>
      <c r="B46" s="332"/>
      <c r="C46" s="332"/>
      <c r="D46" s="332"/>
      <c r="E46" s="332"/>
      <c r="F46" s="332"/>
      <c r="G46" s="332"/>
      <c r="H46" s="332"/>
    </row>
    <row r="47" spans="1:10" ht="15" customHeight="1" x14ac:dyDescent="0.25">
      <c r="A47" s="333" t="s">
        <v>22</v>
      </c>
      <c r="B47" s="324" t="s">
        <v>221</v>
      </c>
      <c r="C47" s="324" t="s">
        <v>161</v>
      </c>
      <c r="D47" s="335" t="s">
        <v>115</v>
      </c>
      <c r="E47" s="324" t="s">
        <v>23</v>
      </c>
      <c r="F47" s="324" t="s">
        <v>76</v>
      </c>
      <c r="G47" s="324" t="s">
        <v>227</v>
      </c>
      <c r="H47" s="325" t="s">
        <v>230</v>
      </c>
    </row>
    <row r="48" spans="1:10" ht="15" customHeight="1" thickBot="1" x14ac:dyDescent="0.3">
      <c r="A48" s="333"/>
      <c r="B48" s="325"/>
      <c r="C48" s="325"/>
      <c r="D48" s="335"/>
      <c r="E48" s="325"/>
      <c r="F48" s="325"/>
      <c r="G48" s="325"/>
      <c r="H48" s="325"/>
      <c r="I48" s="17"/>
    </row>
    <row r="49" spans="1:10" ht="15" customHeight="1" x14ac:dyDescent="0.25">
      <c r="A49" s="333"/>
      <c r="B49" s="326"/>
      <c r="C49" s="326"/>
      <c r="D49" s="335"/>
      <c r="E49" s="326"/>
      <c r="F49" s="326"/>
      <c r="G49" s="326"/>
      <c r="H49" s="326"/>
      <c r="I49" s="328" t="s">
        <v>228</v>
      </c>
      <c r="J49" s="329"/>
    </row>
    <row r="50" spans="1:10" ht="19.5" customHeight="1" thickBot="1" x14ac:dyDescent="0.3">
      <c r="A50" s="334"/>
      <c r="B50" s="327"/>
      <c r="C50" s="327"/>
      <c r="D50" s="336"/>
      <c r="E50" s="327"/>
      <c r="F50" s="327"/>
      <c r="G50" s="327"/>
      <c r="H50" s="327"/>
      <c r="I50" s="330" t="s">
        <v>229</v>
      </c>
      <c r="J50" s="331"/>
    </row>
    <row r="51" spans="1:10" ht="15.5" x14ac:dyDescent="0.35">
      <c r="A51" s="55" t="s">
        <v>98</v>
      </c>
      <c r="B51" s="60">
        <f>+'2-Tuit &amp; Oth NGF Rev'!E7</f>
        <v>29940000</v>
      </c>
      <c r="C51" s="56">
        <v>6133000</v>
      </c>
      <c r="D51" s="118">
        <f t="shared" ref="D51:D57" si="10">IF(C51=0,"%",C51/B51)</f>
        <v>0.20484301937207749</v>
      </c>
      <c r="E51" s="56">
        <v>6133000</v>
      </c>
      <c r="F51" s="56">
        <f>0</f>
        <v>0</v>
      </c>
      <c r="G51" s="124">
        <v>481000</v>
      </c>
      <c r="H51" s="126">
        <f>B51+F51+G51</f>
        <v>30421000</v>
      </c>
      <c r="I51" s="119">
        <f>(C51+C53+C55)-(E51+E53+E55)</f>
        <v>0</v>
      </c>
      <c r="J51" s="120" t="str">
        <f>IF(I51&gt;0,"WARNING: IS subsidizing OS","Compliant")</f>
        <v>Compliant</v>
      </c>
    </row>
    <row r="52" spans="1:10" ht="15.5" x14ac:dyDescent="0.35">
      <c r="A52" s="57" t="s">
        <v>99</v>
      </c>
      <c r="B52" s="63">
        <f>+'2-Tuit &amp; Oth NGF Rev'!E8</f>
        <v>8318000</v>
      </c>
      <c r="C52" s="56">
        <v>2662000</v>
      </c>
      <c r="D52" s="118">
        <f t="shared" si="10"/>
        <v>0.32002885308968504</v>
      </c>
      <c r="E52" s="56">
        <v>2662000</v>
      </c>
      <c r="F52" s="56">
        <f>0</f>
        <v>0</v>
      </c>
      <c r="G52" s="124">
        <v>598000</v>
      </c>
      <c r="H52" s="127">
        <f t="shared" ref="H52:H56" si="11">B52+F52+G52</f>
        <v>8916000</v>
      </c>
    </row>
    <row r="53" spans="1:10" ht="15.5" x14ac:dyDescent="0.35">
      <c r="A53" s="57" t="s">
        <v>100</v>
      </c>
      <c r="B53" s="63">
        <f>+'2-Tuit &amp; Oth NGF Rev'!E9</f>
        <v>2302000</v>
      </c>
      <c r="C53" s="56">
        <v>179000</v>
      </c>
      <c r="D53" s="118">
        <f t="shared" si="10"/>
        <v>7.7758470894874018E-2</v>
      </c>
      <c r="E53" s="56">
        <v>179000</v>
      </c>
      <c r="F53" s="56">
        <f>0</f>
        <v>0</v>
      </c>
      <c r="G53" s="124">
        <v>91000</v>
      </c>
      <c r="H53" s="127">
        <f t="shared" si="11"/>
        <v>2393000</v>
      </c>
    </row>
    <row r="54" spans="1:10" ht="15.5" x14ac:dyDescent="0.35">
      <c r="A54" s="57" t="s">
        <v>101</v>
      </c>
      <c r="B54" s="63">
        <f>+'2-Tuit &amp; Oth NGF Rev'!E10</f>
        <v>370000</v>
      </c>
      <c r="C54" s="56">
        <v>26000</v>
      </c>
      <c r="D54" s="118">
        <f t="shared" si="10"/>
        <v>7.0270270270270274E-2</v>
      </c>
      <c r="E54" s="56">
        <v>26000</v>
      </c>
      <c r="F54" s="56">
        <f>0</f>
        <v>0</v>
      </c>
      <c r="G54" s="124">
        <v>67000</v>
      </c>
      <c r="H54" s="127">
        <f t="shared" si="11"/>
        <v>437000</v>
      </c>
    </row>
    <row r="55" spans="1:10" ht="15.5" x14ac:dyDescent="0.35">
      <c r="A55" s="57" t="s">
        <v>112</v>
      </c>
      <c r="B55" s="61">
        <f>+SUM('2-Tuit &amp; Oth NGF Rev'!E11+'2-Tuit &amp; Oth NGF Rev'!E13+'2-Tuit &amp; Oth NGF Rev'!E15+'2-Tuit &amp; Oth NGF Rev'!E17+'2-Tuit &amp; Oth NGF Rev'!E19)</f>
        <v>0</v>
      </c>
      <c r="C55" s="56">
        <f>0</f>
        <v>0</v>
      </c>
      <c r="D55" s="118" t="str">
        <f t="shared" si="10"/>
        <v>%</v>
      </c>
      <c r="E55" s="56">
        <f>0</f>
        <v>0</v>
      </c>
      <c r="F55" s="56">
        <f>0</f>
        <v>0</v>
      </c>
      <c r="G55" s="56">
        <f>0</f>
        <v>0</v>
      </c>
      <c r="H55" s="127">
        <f t="shared" si="11"/>
        <v>0</v>
      </c>
    </row>
    <row r="56" spans="1:10" ht="16" thickBot="1" x14ac:dyDescent="0.4">
      <c r="A56" s="58" t="s">
        <v>113</v>
      </c>
      <c r="B56" s="61">
        <f>+SUM('2-Tuit &amp; Oth NGF Rev'!E12+'2-Tuit &amp; Oth NGF Rev'!E14+'2-Tuit &amp; Oth NGF Rev'!E16+'2-Tuit &amp; Oth NGF Rev'!E18+'2-Tuit &amp; Oth NGF Rev'!E20)</f>
        <v>0</v>
      </c>
      <c r="C56" s="56">
        <f>0</f>
        <v>0</v>
      </c>
      <c r="D56" s="118" t="str">
        <f t="shared" si="10"/>
        <v>%</v>
      </c>
      <c r="E56" s="56">
        <f>0</f>
        <v>0</v>
      </c>
      <c r="F56" s="56">
        <f>0</f>
        <v>0</v>
      </c>
      <c r="G56" s="56">
        <f>0</f>
        <v>0</v>
      </c>
      <c r="H56" s="128">
        <f t="shared" si="11"/>
        <v>0</v>
      </c>
    </row>
    <row r="57" spans="1:10" ht="16" thickBot="1" x14ac:dyDescent="0.4">
      <c r="A57" s="59" t="s">
        <v>16</v>
      </c>
      <c r="B57" s="64">
        <f>SUM(B51:B56)</f>
        <v>40930000</v>
      </c>
      <c r="C57" s="64">
        <f t="shared" ref="C57:H57" si="12">SUM(C51:C56)</f>
        <v>9000000</v>
      </c>
      <c r="D57" s="122">
        <f t="shared" si="10"/>
        <v>0.21988761299780113</v>
      </c>
      <c r="E57" s="64">
        <f t="shared" si="12"/>
        <v>9000000</v>
      </c>
      <c r="F57" s="62">
        <f t="shared" si="12"/>
        <v>0</v>
      </c>
      <c r="G57" s="62">
        <f t="shared" si="12"/>
        <v>1237000</v>
      </c>
      <c r="H57" s="125">
        <f t="shared" si="12"/>
        <v>42167000</v>
      </c>
      <c r="I57" s="123"/>
    </row>
    <row r="59" spans="1:10" ht="65.150000000000006" customHeight="1" x14ac:dyDescent="0.25">
      <c r="A59" s="323" t="s">
        <v>123</v>
      </c>
      <c r="B59" s="323"/>
      <c r="C59" s="323"/>
      <c r="D59" s="323"/>
      <c r="E59" s="323"/>
      <c r="F59" s="323"/>
      <c r="G59" s="323"/>
      <c r="H59" s="323"/>
    </row>
  </sheetData>
  <mergeCells count="53">
    <mergeCell ref="A2:E2"/>
    <mergeCell ref="I10:J10"/>
    <mergeCell ref="I11:J11"/>
    <mergeCell ref="A19:E19"/>
    <mergeCell ref="G8:G11"/>
    <mergeCell ref="A7:H7"/>
    <mergeCell ref="H8:H11"/>
    <mergeCell ref="A3:H3"/>
    <mergeCell ref="A4:H4"/>
    <mergeCell ref="A5:H5"/>
    <mergeCell ref="A6:F6"/>
    <mergeCell ref="F21:F24"/>
    <mergeCell ref="A8:A11"/>
    <mergeCell ref="B8:B11"/>
    <mergeCell ref="C8:C11"/>
    <mergeCell ref="D8:D11"/>
    <mergeCell ref="E8:E11"/>
    <mergeCell ref="F8:F11"/>
    <mergeCell ref="A20:H20"/>
    <mergeCell ref="A21:A24"/>
    <mergeCell ref="B21:B24"/>
    <mergeCell ref="C21:C24"/>
    <mergeCell ref="D21:D24"/>
    <mergeCell ref="E21:E24"/>
    <mergeCell ref="I23:J23"/>
    <mergeCell ref="I24:J24"/>
    <mergeCell ref="A32:E32"/>
    <mergeCell ref="A34:A37"/>
    <mergeCell ref="B34:B37"/>
    <mergeCell ref="C34:C37"/>
    <mergeCell ref="D34:D37"/>
    <mergeCell ref="E34:E37"/>
    <mergeCell ref="F34:F37"/>
    <mergeCell ref="G34:G37"/>
    <mergeCell ref="I36:J36"/>
    <mergeCell ref="I37:J37"/>
    <mergeCell ref="H21:H24"/>
    <mergeCell ref="H34:H37"/>
    <mergeCell ref="A33:H33"/>
    <mergeCell ref="G21:G24"/>
    <mergeCell ref="A45:E45"/>
    <mergeCell ref="A59:H59"/>
    <mergeCell ref="G47:G50"/>
    <mergeCell ref="I49:J49"/>
    <mergeCell ref="I50:J50"/>
    <mergeCell ref="H47:H50"/>
    <mergeCell ref="A46:H46"/>
    <mergeCell ref="A47:A50"/>
    <mergeCell ref="B47:B50"/>
    <mergeCell ref="C47:C50"/>
    <mergeCell ref="D47:D50"/>
    <mergeCell ref="E47:E50"/>
    <mergeCell ref="F47:F50"/>
  </mergeCells>
  <printOptions horizontalCentered="1"/>
  <pageMargins left="0" right="0" top="0.5" bottom="0.5" header="0.3" footer="0.3"/>
  <pageSetup scale="90" orientation="landscape" r:id="rId1"/>
  <ignoredErrors>
    <ignoredError sqref="D12:D16 D25:D28 D38:D41 D51:D54" unlockedFormula="1"/>
    <ignoredError sqref="D29:D31 D17:D18 D42:D44 D55:D56" formula="1" unlockedFormula="1"/>
    <ignoredError sqref="D57"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35"/>
  <sheetViews>
    <sheetView topLeftCell="A55" workbookViewId="0">
      <selection sqref="A1:H1"/>
    </sheetView>
  </sheetViews>
  <sheetFormatPr defaultColWidth="8.54296875" defaultRowHeight="12.5" x14ac:dyDescent="0.25"/>
  <cols>
    <col min="1" max="1" width="55.54296875" customWidth="1"/>
    <col min="2" max="11" width="15.54296875" customWidth="1"/>
  </cols>
  <sheetData>
    <row r="1" spans="1:13" s="8" customFormat="1" ht="20.149999999999999" customHeight="1" x14ac:dyDescent="0.45">
      <c r="A1" s="249" t="str">
        <f>'Institution ID'!A1</f>
        <v>Six-Year Plans - Part I (2021): 2022-23 through 2027-28</v>
      </c>
      <c r="B1" s="249"/>
      <c r="C1" s="249"/>
      <c r="D1" s="249"/>
      <c r="E1" s="249"/>
      <c r="F1" s="249"/>
      <c r="G1" s="249"/>
      <c r="H1" s="249"/>
      <c r="I1" s="15"/>
      <c r="J1" s="12"/>
      <c r="K1" s="12"/>
      <c r="L1" s="12"/>
      <c r="M1" s="12"/>
    </row>
    <row r="2" spans="1:13" s="8" customFormat="1" ht="20.149999999999999" customHeight="1" x14ac:dyDescent="0.25">
      <c r="A2" s="51" t="str">
        <f>'Institution ID'!C3</f>
        <v>University of Mary Washington</v>
      </c>
      <c r="B2" s="53"/>
      <c r="C2" s="53"/>
      <c r="D2" s="53"/>
      <c r="E2" s="53"/>
      <c r="F2" s="53"/>
      <c r="G2" s="53"/>
      <c r="H2" s="53"/>
      <c r="I2" s="53"/>
      <c r="J2" s="12"/>
      <c r="K2" s="12"/>
      <c r="L2" s="12"/>
      <c r="M2" s="12"/>
    </row>
    <row r="3" spans="1:13" ht="20.149999999999999" customHeight="1" x14ac:dyDescent="0.25">
      <c r="A3" s="52" t="s">
        <v>75</v>
      </c>
      <c r="B3" s="52"/>
      <c r="C3" s="52"/>
      <c r="D3" s="52"/>
      <c r="E3" s="52"/>
      <c r="F3" s="52"/>
      <c r="G3" s="52"/>
      <c r="H3" s="52"/>
      <c r="I3" s="52"/>
    </row>
    <row r="4" spans="1:13" ht="20.149999999999999" customHeight="1" x14ac:dyDescent="0.25">
      <c r="A4" s="52" t="s">
        <v>13</v>
      </c>
      <c r="B4" s="52"/>
      <c r="C4" s="52"/>
      <c r="D4" s="52"/>
      <c r="E4" s="52"/>
      <c r="F4" s="52"/>
      <c r="G4" s="52"/>
      <c r="H4" s="52"/>
      <c r="I4" s="52"/>
    </row>
    <row r="5" spans="1:13" s="9" customFormat="1" ht="20.149999999999999" customHeight="1" thickBot="1" x14ac:dyDescent="0.4">
      <c r="A5" s="18"/>
      <c r="B5" s="18"/>
      <c r="C5" s="18"/>
      <c r="D5" s="18"/>
      <c r="E5" s="18"/>
      <c r="F5" s="18"/>
      <c r="G5" s="18"/>
      <c r="H5" s="18"/>
      <c r="I5" s="18"/>
    </row>
    <row r="6" spans="1:13" s="19" customFormat="1" ht="20.149999999999999" customHeight="1" x14ac:dyDescent="0.25">
      <c r="A6" s="418" t="s">
        <v>74</v>
      </c>
      <c r="B6" s="419"/>
      <c r="C6" s="419"/>
      <c r="D6" s="419"/>
      <c r="E6" s="419"/>
      <c r="F6" s="419"/>
      <c r="G6" s="419"/>
      <c r="H6" s="420"/>
      <c r="I6" s="25"/>
    </row>
    <row r="7" spans="1:13" s="20" customFormat="1" ht="20.149999999999999" customHeight="1" x14ac:dyDescent="0.25">
      <c r="A7" s="358" t="s">
        <v>31</v>
      </c>
      <c r="B7" s="421"/>
      <c r="C7" s="421"/>
      <c r="D7" s="421"/>
      <c r="E7" s="421"/>
      <c r="F7" s="421"/>
      <c r="G7" s="421"/>
      <c r="H7" s="352"/>
    </row>
    <row r="8" spans="1:13" s="8" customFormat="1" ht="20.149999999999999" customHeight="1" x14ac:dyDescent="0.25">
      <c r="A8" s="422" t="s">
        <v>14</v>
      </c>
      <c r="B8" s="360" t="s">
        <v>29</v>
      </c>
      <c r="C8" s="360"/>
      <c r="D8" s="360"/>
      <c r="E8" s="360" t="s">
        <v>30</v>
      </c>
      <c r="F8" s="360"/>
      <c r="G8" s="360"/>
      <c r="H8" s="393" t="s">
        <v>16</v>
      </c>
    </row>
    <row r="9" spans="1:13" s="8" customFormat="1" ht="20.149999999999999" customHeight="1" x14ac:dyDescent="0.25">
      <c r="A9" s="423"/>
      <c r="B9" s="46" t="s">
        <v>44</v>
      </c>
      <c r="C9" s="46" t="s">
        <v>45</v>
      </c>
      <c r="D9" s="46" t="s">
        <v>16</v>
      </c>
      <c r="E9" s="46" t="s">
        <v>44</v>
      </c>
      <c r="F9" s="46" t="s">
        <v>45</v>
      </c>
      <c r="G9" s="46" t="s">
        <v>16</v>
      </c>
      <c r="H9" s="394"/>
    </row>
    <row r="10" spans="1:13" s="8" customFormat="1" ht="20.149999999999999" customHeight="1" x14ac:dyDescent="0.25">
      <c r="A10" s="32" t="s">
        <v>76</v>
      </c>
      <c r="B10" s="21">
        <v>206500</v>
      </c>
      <c r="C10" s="21">
        <v>58002</v>
      </c>
      <c r="D10" s="22">
        <f>B10+C10</f>
        <v>264502</v>
      </c>
      <c r="E10" s="21">
        <v>73902</v>
      </c>
      <c r="F10" s="21">
        <v>19763</v>
      </c>
      <c r="G10" s="29">
        <f>E10+F10</f>
        <v>93665</v>
      </c>
      <c r="H10" s="31">
        <f>SUM(D10,G10)</f>
        <v>358167</v>
      </c>
    </row>
    <row r="11" spans="1:13" s="8" customFormat="1" ht="20.149999999999999" customHeight="1" x14ac:dyDescent="0.25">
      <c r="A11" s="26" t="s">
        <v>32</v>
      </c>
      <c r="B11" s="21">
        <v>0</v>
      </c>
      <c r="C11" s="21">
        <v>0</v>
      </c>
      <c r="D11" s="22">
        <f>B11+C11</f>
        <v>0</v>
      </c>
      <c r="E11" s="21">
        <v>0</v>
      </c>
      <c r="F11" s="21">
        <v>0</v>
      </c>
      <c r="G11" s="29">
        <f>E11+F11</f>
        <v>0</v>
      </c>
      <c r="H11" s="31">
        <f>SUM(D11,G11)</f>
        <v>0</v>
      </c>
    </row>
    <row r="12" spans="1:13" s="8" customFormat="1" ht="20.149999999999999" customHeight="1" x14ac:dyDescent="0.25">
      <c r="A12" s="26" t="s">
        <v>33</v>
      </c>
      <c r="B12" s="23">
        <v>0</v>
      </c>
      <c r="C12" s="23">
        <v>0</v>
      </c>
      <c r="D12" s="24">
        <f t="shared" ref="D12:D25" si="0">B12+C12</f>
        <v>0</v>
      </c>
      <c r="E12" s="23">
        <v>830621</v>
      </c>
      <c r="F12" s="23">
        <v>19920</v>
      </c>
      <c r="G12" s="30">
        <f t="shared" ref="G12:G25" si="1">E12+F12</f>
        <v>850541</v>
      </c>
      <c r="H12" s="31">
        <f t="shared" ref="H12:H25" si="2">SUM(D12,G12)</f>
        <v>850541</v>
      </c>
    </row>
    <row r="13" spans="1:13" s="8" customFormat="1" ht="20.149999999999999" customHeight="1" x14ac:dyDescent="0.25">
      <c r="A13" s="26" t="s">
        <v>34</v>
      </c>
      <c r="B13" s="23">
        <v>0</v>
      </c>
      <c r="C13" s="23">
        <v>0</v>
      </c>
      <c r="D13" s="24">
        <f t="shared" si="0"/>
        <v>0</v>
      </c>
      <c r="E13" s="23">
        <v>38052</v>
      </c>
      <c r="F13" s="23">
        <v>0</v>
      </c>
      <c r="G13" s="30">
        <f t="shared" si="1"/>
        <v>38052</v>
      </c>
      <c r="H13" s="31">
        <f t="shared" si="2"/>
        <v>38052</v>
      </c>
    </row>
    <row r="14" spans="1:13" s="8" customFormat="1" ht="20.149999999999999" customHeight="1" x14ac:dyDescent="0.25">
      <c r="A14" s="41" t="s">
        <v>95</v>
      </c>
      <c r="B14" s="44"/>
      <c r="C14" s="44"/>
      <c r="D14" s="44"/>
      <c r="E14" s="44"/>
      <c r="F14" s="44"/>
      <c r="G14" s="45"/>
      <c r="H14" s="45"/>
    </row>
    <row r="15" spans="1:13" s="8" customFormat="1" ht="20.149999999999999" customHeight="1" x14ac:dyDescent="0.25">
      <c r="A15" s="26" t="s">
        <v>35</v>
      </c>
      <c r="B15" s="23">
        <v>0</v>
      </c>
      <c r="C15" s="23">
        <v>0</v>
      </c>
      <c r="D15" s="24">
        <f t="shared" si="0"/>
        <v>0</v>
      </c>
      <c r="E15" s="23">
        <v>0</v>
      </c>
      <c r="F15" s="23">
        <v>0</v>
      </c>
      <c r="G15" s="30">
        <f t="shared" si="1"/>
        <v>0</v>
      </c>
      <c r="H15" s="31">
        <f t="shared" si="2"/>
        <v>0</v>
      </c>
    </row>
    <row r="16" spans="1:13" s="8" customFormat="1" ht="20.149999999999999" customHeight="1" x14ac:dyDescent="0.25">
      <c r="A16" s="26" t="s">
        <v>36</v>
      </c>
      <c r="B16" s="44"/>
      <c r="C16" s="44"/>
      <c r="D16" s="44"/>
      <c r="E16" s="44"/>
      <c r="F16" s="44"/>
      <c r="G16" s="45"/>
      <c r="H16" s="45"/>
    </row>
    <row r="17" spans="1:8" s="8" customFormat="1" ht="20.149999999999999" customHeight="1" x14ac:dyDescent="0.25">
      <c r="A17" s="26" t="s">
        <v>37</v>
      </c>
      <c r="B17" s="23">
        <v>0</v>
      </c>
      <c r="C17" s="23">
        <v>0</v>
      </c>
      <c r="D17" s="24">
        <f t="shared" si="0"/>
        <v>0</v>
      </c>
      <c r="E17" s="23">
        <v>0</v>
      </c>
      <c r="F17" s="23">
        <v>0</v>
      </c>
      <c r="G17" s="30">
        <f t="shared" si="1"/>
        <v>0</v>
      </c>
      <c r="H17" s="31">
        <f t="shared" si="2"/>
        <v>0</v>
      </c>
    </row>
    <row r="18" spans="1:8" s="8" customFormat="1" ht="20.149999999999999" customHeight="1" x14ac:dyDescent="0.25">
      <c r="A18" s="26" t="s">
        <v>15</v>
      </c>
      <c r="B18" s="23">
        <v>0</v>
      </c>
      <c r="C18" s="23">
        <v>0</v>
      </c>
      <c r="D18" s="24">
        <f t="shared" si="0"/>
        <v>0</v>
      </c>
      <c r="E18" s="23">
        <v>0</v>
      </c>
      <c r="F18" s="23">
        <v>0</v>
      </c>
      <c r="G18" s="30">
        <f t="shared" si="1"/>
        <v>0</v>
      </c>
      <c r="H18" s="31">
        <f t="shared" si="2"/>
        <v>0</v>
      </c>
    </row>
    <row r="19" spans="1:8" s="8" customFormat="1" ht="20.149999999999999" customHeight="1" x14ac:dyDescent="0.25">
      <c r="A19" s="26" t="s">
        <v>38</v>
      </c>
      <c r="B19" s="23">
        <v>0</v>
      </c>
      <c r="C19" s="23">
        <v>0</v>
      </c>
      <c r="D19" s="24">
        <f t="shared" si="0"/>
        <v>0</v>
      </c>
      <c r="E19" s="23">
        <v>0</v>
      </c>
      <c r="F19" s="23">
        <v>0</v>
      </c>
      <c r="G19" s="30">
        <f t="shared" si="1"/>
        <v>0</v>
      </c>
      <c r="H19" s="31">
        <f t="shared" si="2"/>
        <v>0</v>
      </c>
    </row>
    <row r="20" spans="1:8" s="8" customFormat="1" ht="20.149999999999999" customHeight="1" x14ac:dyDescent="0.25">
      <c r="A20" s="26" t="s">
        <v>39</v>
      </c>
      <c r="B20" s="23">
        <v>0</v>
      </c>
      <c r="C20" s="23">
        <v>0</v>
      </c>
      <c r="D20" s="24">
        <f t="shared" si="0"/>
        <v>0</v>
      </c>
      <c r="E20" s="23">
        <v>16913</v>
      </c>
      <c r="F20" s="23">
        <v>0</v>
      </c>
      <c r="G20" s="30">
        <f t="shared" si="1"/>
        <v>16913</v>
      </c>
      <c r="H20" s="31">
        <f t="shared" si="2"/>
        <v>16913</v>
      </c>
    </row>
    <row r="21" spans="1:8" s="8" customFormat="1" ht="20.149999999999999" customHeight="1" x14ac:dyDescent="0.25">
      <c r="A21" s="26" t="s">
        <v>40</v>
      </c>
      <c r="B21" s="23">
        <v>32682</v>
      </c>
      <c r="C21" s="23">
        <v>0</v>
      </c>
      <c r="D21" s="24">
        <f t="shared" si="0"/>
        <v>32682</v>
      </c>
      <c r="E21" s="23">
        <v>0</v>
      </c>
      <c r="F21" s="23">
        <v>0</v>
      </c>
      <c r="G21" s="30">
        <f t="shared" si="1"/>
        <v>0</v>
      </c>
      <c r="H21" s="31">
        <f t="shared" si="2"/>
        <v>32682</v>
      </c>
    </row>
    <row r="22" spans="1:8" s="8" customFormat="1" ht="20.149999999999999" customHeight="1" x14ac:dyDescent="0.25">
      <c r="A22" s="26" t="s">
        <v>41</v>
      </c>
      <c r="B22" s="23">
        <v>0</v>
      </c>
      <c r="C22" s="23">
        <v>0</v>
      </c>
      <c r="D22" s="24">
        <f t="shared" si="0"/>
        <v>0</v>
      </c>
      <c r="E22" s="23">
        <v>0</v>
      </c>
      <c r="F22" s="23">
        <v>0</v>
      </c>
      <c r="G22" s="30">
        <f t="shared" si="1"/>
        <v>0</v>
      </c>
      <c r="H22" s="31">
        <f t="shared" si="2"/>
        <v>0</v>
      </c>
    </row>
    <row r="23" spans="1:8" s="8" customFormat="1" ht="20.149999999999999" customHeight="1" x14ac:dyDescent="0.25">
      <c r="A23" s="26" t="s">
        <v>42</v>
      </c>
      <c r="B23" s="23">
        <v>120156</v>
      </c>
      <c r="C23" s="23">
        <v>0</v>
      </c>
      <c r="D23" s="24">
        <f t="shared" si="0"/>
        <v>120156</v>
      </c>
      <c r="E23" s="23">
        <v>0</v>
      </c>
      <c r="F23" s="23">
        <v>0</v>
      </c>
      <c r="G23" s="30">
        <f t="shared" si="1"/>
        <v>0</v>
      </c>
      <c r="H23" s="31">
        <f t="shared" si="2"/>
        <v>120156</v>
      </c>
    </row>
    <row r="24" spans="1:8" s="8" customFormat="1" ht="20.149999999999999" customHeight="1" x14ac:dyDescent="0.25">
      <c r="A24" s="50" t="s">
        <v>116</v>
      </c>
      <c r="B24" s="23">
        <v>16341</v>
      </c>
      <c r="C24" s="23">
        <v>4520</v>
      </c>
      <c r="D24" s="24">
        <f t="shared" ref="D24" si="3">B24+C24</f>
        <v>20861</v>
      </c>
      <c r="E24" s="23">
        <v>9648</v>
      </c>
      <c r="F24" s="23">
        <v>0</v>
      </c>
      <c r="G24" s="30">
        <f t="shared" ref="G24" si="4">E24+F24</f>
        <v>9648</v>
      </c>
      <c r="H24" s="31">
        <f t="shared" ref="H24" si="5">SUM(D24,G24)</f>
        <v>30509</v>
      </c>
    </row>
    <row r="25" spans="1:8" s="8" customFormat="1" ht="20.149999999999999" customHeight="1" x14ac:dyDescent="0.25">
      <c r="A25" s="26" t="s">
        <v>43</v>
      </c>
      <c r="B25" s="23">
        <v>0</v>
      </c>
      <c r="C25" s="23">
        <v>0</v>
      </c>
      <c r="D25" s="24">
        <f t="shared" si="0"/>
        <v>0</v>
      </c>
      <c r="E25" s="23">
        <v>0</v>
      </c>
      <c r="F25" s="23">
        <v>16480</v>
      </c>
      <c r="G25" s="30">
        <f t="shared" si="1"/>
        <v>16480</v>
      </c>
      <c r="H25" s="31">
        <f t="shared" si="2"/>
        <v>16480</v>
      </c>
    </row>
    <row r="26" spans="1:8" s="8" customFormat="1" ht="20.149999999999999" customHeight="1" thickBot="1" x14ac:dyDescent="0.3">
      <c r="A26" s="27" t="s">
        <v>16</v>
      </c>
      <c r="B26" s="28">
        <f>SUM(B10:B25)</f>
        <v>375679</v>
      </c>
      <c r="C26" s="28">
        <f t="shared" ref="C26:H26" si="6">SUM(C10:C25)</f>
        <v>62522</v>
      </c>
      <c r="D26" s="28">
        <f t="shared" si="6"/>
        <v>438201</v>
      </c>
      <c r="E26" s="28">
        <f t="shared" si="6"/>
        <v>969136</v>
      </c>
      <c r="F26" s="28">
        <f t="shared" si="6"/>
        <v>56163</v>
      </c>
      <c r="G26" s="28">
        <f t="shared" si="6"/>
        <v>1025299</v>
      </c>
      <c r="H26" s="28">
        <f t="shared" si="6"/>
        <v>1463500</v>
      </c>
    </row>
    <row r="27" spans="1:8" s="20" customFormat="1" ht="20.149999999999999" customHeight="1" thickBot="1" x14ac:dyDescent="0.3">
      <c r="A27" s="356"/>
      <c r="B27" s="357"/>
      <c r="C27" s="357"/>
      <c r="D27" s="357"/>
      <c r="E27" s="357"/>
      <c r="F27" s="357"/>
      <c r="G27" s="357"/>
      <c r="H27" s="357"/>
    </row>
    <row r="28" spans="1:8" s="20" customFormat="1" ht="20.149999999999999" customHeight="1" x14ac:dyDescent="0.25">
      <c r="A28" s="353" t="s">
        <v>27</v>
      </c>
      <c r="B28" s="354"/>
      <c r="C28" s="354"/>
      <c r="D28" s="354"/>
      <c r="E28" s="354"/>
      <c r="F28" s="354"/>
      <c r="G28" s="354"/>
      <c r="H28" s="355"/>
    </row>
    <row r="29" spans="1:8" s="8" customFormat="1" ht="20.149999999999999" customHeight="1" x14ac:dyDescent="0.25">
      <c r="A29" s="361" t="s">
        <v>14</v>
      </c>
      <c r="B29" s="360" t="s">
        <v>29</v>
      </c>
      <c r="C29" s="360"/>
      <c r="D29" s="360"/>
      <c r="E29" s="360" t="s">
        <v>30</v>
      </c>
      <c r="F29" s="360"/>
      <c r="G29" s="360"/>
      <c r="H29" s="352" t="s">
        <v>16</v>
      </c>
    </row>
    <row r="30" spans="1:8" s="8" customFormat="1" ht="20.149999999999999" customHeight="1" thickBot="1" x14ac:dyDescent="0.3">
      <c r="A30" s="362"/>
      <c r="B30" s="46" t="s">
        <v>44</v>
      </c>
      <c r="C30" s="46" t="s">
        <v>45</v>
      </c>
      <c r="D30" s="46" t="s">
        <v>16</v>
      </c>
      <c r="E30" s="46" t="s">
        <v>44</v>
      </c>
      <c r="F30" s="46" t="s">
        <v>45</v>
      </c>
      <c r="G30" s="46" t="s">
        <v>16</v>
      </c>
      <c r="H30" s="395"/>
    </row>
    <row r="31" spans="1:8" s="8" customFormat="1" ht="20.149999999999999" customHeight="1" x14ac:dyDescent="0.25">
      <c r="A31" s="32" t="s">
        <v>76</v>
      </c>
      <c r="B31" s="21">
        <v>342500</v>
      </c>
      <c r="C31" s="21">
        <v>76070</v>
      </c>
      <c r="D31" s="22">
        <f>B31+C31</f>
        <v>418570</v>
      </c>
      <c r="E31" s="21">
        <v>27845</v>
      </c>
      <c r="F31" s="21">
        <v>11470</v>
      </c>
      <c r="G31" s="29">
        <f>E31+F31</f>
        <v>39315</v>
      </c>
      <c r="H31" s="31">
        <f>SUM(D31,G31)</f>
        <v>457885</v>
      </c>
    </row>
    <row r="32" spans="1:8" s="8" customFormat="1" ht="20.149999999999999" customHeight="1" x14ac:dyDescent="0.25">
      <c r="A32" s="49" t="s">
        <v>32</v>
      </c>
      <c r="B32" s="21">
        <v>0</v>
      </c>
      <c r="C32" s="21">
        <v>0</v>
      </c>
      <c r="D32" s="22">
        <f>B32+C32</f>
        <v>0</v>
      </c>
      <c r="E32" s="21">
        <v>0</v>
      </c>
      <c r="F32" s="21">
        <v>0</v>
      </c>
      <c r="G32" s="29">
        <f>E32+F32</f>
        <v>0</v>
      </c>
      <c r="H32" s="31">
        <f>SUM(D32,G32)</f>
        <v>0</v>
      </c>
    </row>
    <row r="33" spans="1:8" s="8" customFormat="1" ht="20.149999999999999" customHeight="1" x14ac:dyDescent="0.25">
      <c r="A33" s="49" t="s">
        <v>33</v>
      </c>
      <c r="B33" s="23">
        <v>0</v>
      </c>
      <c r="C33" s="23">
        <v>0</v>
      </c>
      <c r="D33" s="24">
        <f t="shared" ref="D33:D34" si="7">B33+C33</f>
        <v>0</v>
      </c>
      <c r="E33" s="23">
        <v>920700</v>
      </c>
      <c r="F33" s="23">
        <v>0</v>
      </c>
      <c r="G33" s="30">
        <f t="shared" ref="G33:G34" si="8">E33+F33</f>
        <v>920700</v>
      </c>
      <c r="H33" s="31">
        <f t="shared" ref="H33:H34" si="9">SUM(D33,G33)</f>
        <v>920700</v>
      </c>
    </row>
    <row r="34" spans="1:8" s="8" customFormat="1" ht="20.149999999999999" customHeight="1" x14ac:dyDescent="0.25">
      <c r="A34" s="49" t="s">
        <v>34</v>
      </c>
      <c r="B34" s="23">
        <v>0</v>
      </c>
      <c r="C34" s="23">
        <v>0</v>
      </c>
      <c r="D34" s="24">
        <f t="shared" si="7"/>
        <v>0</v>
      </c>
      <c r="E34" s="23">
        <v>19800</v>
      </c>
      <c r="F34" s="23">
        <v>0</v>
      </c>
      <c r="G34" s="30">
        <f t="shared" si="8"/>
        <v>19800</v>
      </c>
      <c r="H34" s="31">
        <f t="shared" si="9"/>
        <v>19800</v>
      </c>
    </row>
    <row r="35" spans="1:8" s="8" customFormat="1" ht="20.149999999999999" customHeight="1" x14ac:dyDescent="0.25">
      <c r="A35" s="41" t="s">
        <v>95</v>
      </c>
      <c r="B35" s="44"/>
      <c r="C35" s="44"/>
      <c r="D35" s="44"/>
      <c r="E35" s="44"/>
      <c r="F35" s="44"/>
      <c r="G35" s="45"/>
      <c r="H35" s="45"/>
    </row>
    <row r="36" spans="1:8" s="8" customFormat="1" ht="20.149999999999999" customHeight="1" x14ac:dyDescent="0.25">
      <c r="A36" s="49" t="s">
        <v>35</v>
      </c>
      <c r="B36" s="23">
        <v>0</v>
      </c>
      <c r="C36" s="23">
        <v>0</v>
      </c>
      <c r="D36" s="24">
        <f t="shared" ref="D36" si="10">B36+C36</f>
        <v>0</v>
      </c>
      <c r="E36" s="23">
        <v>0</v>
      </c>
      <c r="F36" s="23">
        <v>0</v>
      </c>
      <c r="G36" s="30">
        <f t="shared" ref="G36" si="11">E36+F36</f>
        <v>0</v>
      </c>
      <c r="H36" s="31">
        <f t="shared" ref="H36" si="12">SUM(D36,G36)</f>
        <v>0</v>
      </c>
    </row>
    <row r="37" spans="1:8" s="8" customFormat="1" ht="20.149999999999999" customHeight="1" x14ac:dyDescent="0.25">
      <c r="A37" s="49" t="s">
        <v>36</v>
      </c>
      <c r="B37" s="23">
        <v>0</v>
      </c>
      <c r="C37" s="23">
        <v>0</v>
      </c>
      <c r="D37" s="24">
        <f t="shared" ref="D37" si="13">B37+C37</f>
        <v>0</v>
      </c>
      <c r="E37" s="23">
        <v>0</v>
      </c>
      <c r="F37" s="23">
        <v>0</v>
      </c>
      <c r="G37" s="30">
        <f t="shared" ref="G37" si="14">E37+F37</f>
        <v>0</v>
      </c>
      <c r="H37" s="31">
        <f t="shared" ref="H37" si="15">SUM(D37,G37)</f>
        <v>0</v>
      </c>
    </row>
    <row r="38" spans="1:8" s="8" customFormat="1" ht="20.149999999999999" customHeight="1" x14ac:dyDescent="0.25">
      <c r="A38" s="49" t="s">
        <v>37</v>
      </c>
      <c r="B38" s="23">
        <v>0</v>
      </c>
      <c r="C38" s="23">
        <v>0</v>
      </c>
      <c r="D38" s="24">
        <f t="shared" ref="D38:D46" si="16">B38+C38</f>
        <v>0</v>
      </c>
      <c r="E38" s="23">
        <v>0</v>
      </c>
      <c r="F38" s="23">
        <v>0</v>
      </c>
      <c r="G38" s="30">
        <f t="shared" ref="G38:G46" si="17">E38+F38</f>
        <v>0</v>
      </c>
      <c r="H38" s="31">
        <f t="shared" ref="H38:H46" si="18">SUM(D38,G38)</f>
        <v>0</v>
      </c>
    </row>
    <row r="39" spans="1:8" s="8" customFormat="1" ht="20.149999999999999" customHeight="1" x14ac:dyDescent="0.25">
      <c r="A39" s="49" t="s">
        <v>15</v>
      </c>
      <c r="B39" s="23">
        <v>0</v>
      </c>
      <c r="C39" s="23">
        <v>0</v>
      </c>
      <c r="D39" s="24">
        <f t="shared" si="16"/>
        <v>0</v>
      </c>
      <c r="E39" s="23">
        <v>0</v>
      </c>
      <c r="F39" s="23">
        <v>0</v>
      </c>
      <c r="G39" s="30">
        <f t="shared" si="17"/>
        <v>0</v>
      </c>
      <c r="H39" s="31">
        <f t="shared" si="18"/>
        <v>0</v>
      </c>
    </row>
    <row r="40" spans="1:8" s="8" customFormat="1" ht="20.149999999999999" customHeight="1" x14ac:dyDescent="0.25">
      <c r="A40" s="49" t="s">
        <v>38</v>
      </c>
      <c r="B40" s="23">
        <v>0</v>
      </c>
      <c r="C40" s="23">
        <v>0</v>
      </c>
      <c r="D40" s="24">
        <f t="shared" si="16"/>
        <v>0</v>
      </c>
      <c r="E40" s="23">
        <v>0</v>
      </c>
      <c r="F40" s="23">
        <v>0</v>
      </c>
      <c r="G40" s="30">
        <f t="shared" si="17"/>
        <v>0</v>
      </c>
      <c r="H40" s="31">
        <f t="shared" si="18"/>
        <v>0</v>
      </c>
    </row>
    <row r="41" spans="1:8" s="8" customFormat="1" ht="20.149999999999999" customHeight="1" x14ac:dyDescent="0.25">
      <c r="A41" s="49" t="s">
        <v>39</v>
      </c>
      <c r="B41" s="23">
        <v>0</v>
      </c>
      <c r="C41" s="23">
        <v>0</v>
      </c>
      <c r="D41" s="24">
        <f t="shared" si="16"/>
        <v>0</v>
      </c>
      <c r="E41" s="23">
        <v>0</v>
      </c>
      <c r="F41" s="23">
        <v>0</v>
      </c>
      <c r="G41" s="30">
        <f t="shared" si="17"/>
        <v>0</v>
      </c>
      <c r="H41" s="31">
        <f t="shared" si="18"/>
        <v>0</v>
      </c>
    </row>
    <row r="42" spans="1:8" s="8" customFormat="1" ht="20.149999999999999" customHeight="1" x14ac:dyDescent="0.25">
      <c r="A42" s="49" t="s">
        <v>40</v>
      </c>
      <c r="B42" s="23">
        <v>42885</v>
      </c>
      <c r="C42" s="23">
        <v>0</v>
      </c>
      <c r="D42" s="24">
        <f t="shared" si="16"/>
        <v>42885</v>
      </c>
      <c r="E42" s="23">
        <v>0</v>
      </c>
      <c r="F42" s="23">
        <v>0</v>
      </c>
      <c r="G42" s="30">
        <f t="shared" si="17"/>
        <v>0</v>
      </c>
      <c r="H42" s="31">
        <f t="shared" si="18"/>
        <v>42885</v>
      </c>
    </row>
    <row r="43" spans="1:8" s="8" customFormat="1" ht="20.149999999999999" customHeight="1" x14ac:dyDescent="0.25">
      <c r="A43" s="49" t="s">
        <v>41</v>
      </c>
      <c r="B43" s="23">
        <v>0</v>
      </c>
      <c r="C43" s="23">
        <v>0</v>
      </c>
      <c r="D43" s="24">
        <f t="shared" si="16"/>
        <v>0</v>
      </c>
      <c r="E43" s="23">
        <v>0</v>
      </c>
      <c r="F43" s="23">
        <v>0</v>
      </c>
      <c r="G43" s="30">
        <f t="shared" si="17"/>
        <v>0</v>
      </c>
      <c r="H43" s="31">
        <f t="shared" si="18"/>
        <v>0</v>
      </c>
    </row>
    <row r="44" spans="1:8" s="8" customFormat="1" ht="20.149999999999999" customHeight="1" x14ac:dyDescent="0.25">
      <c r="A44" s="49" t="s">
        <v>42</v>
      </c>
      <c r="B44" s="23">
        <v>90301</v>
      </c>
      <c r="C44" s="23">
        <v>0</v>
      </c>
      <c r="D44" s="24">
        <f t="shared" si="16"/>
        <v>90301</v>
      </c>
      <c r="E44" s="23">
        <v>0</v>
      </c>
      <c r="F44" s="23">
        <v>0</v>
      </c>
      <c r="G44" s="30">
        <f t="shared" si="17"/>
        <v>0</v>
      </c>
      <c r="H44" s="31">
        <f t="shared" si="18"/>
        <v>90301</v>
      </c>
    </row>
    <row r="45" spans="1:8" s="8" customFormat="1" ht="20.149999999999999" customHeight="1" x14ac:dyDescent="0.25">
      <c r="A45" s="50" t="s">
        <v>116</v>
      </c>
      <c r="B45" s="23">
        <v>10536</v>
      </c>
      <c r="C45" s="23">
        <v>0</v>
      </c>
      <c r="D45" s="24">
        <f t="shared" si="16"/>
        <v>10536</v>
      </c>
      <c r="E45" s="23">
        <v>2517</v>
      </c>
      <c r="F45" s="23">
        <v>0</v>
      </c>
      <c r="G45" s="30">
        <f t="shared" si="17"/>
        <v>2517</v>
      </c>
      <c r="H45" s="31">
        <f t="shared" si="18"/>
        <v>13053</v>
      </c>
    </row>
    <row r="46" spans="1:8" s="8" customFormat="1" ht="20.149999999999999" customHeight="1" x14ac:dyDescent="0.25">
      <c r="A46" s="49" t="s">
        <v>43</v>
      </c>
      <c r="B46" s="23">
        <v>0</v>
      </c>
      <c r="C46" s="23">
        <v>0</v>
      </c>
      <c r="D46" s="24">
        <f t="shared" si="16"/>
        <v>0</v>
      </c>
      <c r="E46" s="23">
        <v>0</v>
      </c>
      <c r="F46" s="23">
        <v>0</v>
      </c>
      <c r="G46" s="30">
        <f t="shared" si="17"/>
        <v>0</v>
      </c>
      <c r="H46" s="31">
        <f t="shared" si="18"/>
        <v>0</v>
      </c>
    </row>
    <row r="47" spans="1:8" s="8" customFormat="1" ht="20.149999999999999" customHeight="1" thickBot="1" x14ac:dyDescent="0.3">
      <c r="A47" s="27" t="s">
        <v>16</v>
      </c>
      <c r="B47" s="28">
        <f>SUM(B31:B46)</f>
        <v>486222</v>
      </c>
      <c r="C47" s="28">
        <f t="shared" ref="C47" si="19">SUM(C31:C46)</f>
        <v>76070</v>
      </c>
      <c r="D47" s="28">
        <f t="shared" ref="D47" si="20">SUM(D31:D46)</f>
        <v>562292</v>
      </c>
      <c r="E47" s="28">
        <f t="shared" ref="E47" si="21">SUM(E31:E46)</f>
        <v>970862</v>
      </c>
      <c r="F47" s="28">
        <f t="shared" ref="F47" si="22">SUM(F31:F46)</f>
        <v>11470</v>
      </c>
      <c r="G47" s="28">
        <f t="shared" ref="G47" si="23">SUM(G31:G46)</f>
        <v>982332</v>
      </c>
      <c r="H47" s="28">
        <f t="shared" ref="H47" si="24">SUM(H31:H46)</f>
        <v>1544624</v>
      </c>
    </row>
    <row r="48" spans="1:8" s="20" customFormat="1" ht="20.149999999999999" customHeight="1" thickBot="1" x14ac:dyDescent="0.3">
      <c r="A48" s="356"/>
      <c r="B48" s="357"/>
      <c r="C48" s="357"/>
      <c r="D48" s="357"/>
      <c r="E48" s="357"/>
      <c r="F48" s="357"/>
      <c r="G48" s="357"/>
      <c r="H48" s="357"/>
    </row>
    <row r="49" spans="1:8" s="20" customFormat="1" ht="20.149999999999999" customHeight="1" x14ac:dyDescent="0.25">
      <c r="A49" s="353" t="s">
        <v>24</v>
      </c>
      <c r="B49" s="354"/>
      <c r="C49" s="354"/>
      <c r="D49" s="354"/>
      <c r="E49" s="354"/>
      <c r="F49" s="354"/>
      <c r="G49" s="354"/>
      <c r="H49" s="355"/>
    </row>
    <row r="50" spans="1:8" s="8" customFormat="1" ht="20.149999999999999" customHeight="1" x14ac:dyDescent="0.25">
      <c r="A50" s="361" t="s">
        <v>14</v>
      </c>
      <c r="B50" s="360" t="s">
        <v>29</v>
      </c>
      <c r="C50" s="360"/>
      <c r="D50" s="360"/>
      <c r="E50" s="360" t="s">
        <v>30</v>
      </c>
      <c r="F50" s="360"/>
      <c r="G50" s="360"/>
      <c r="H50" s="352" t="s">
        <v>16</v>
      </c>
    </row>
    <row r="51" spans="1:8" s="8" customFormat="1" ht="20.149999999999999" customHeight="1" thickBot="1" x14ac:dyDescent="0.3">
      <c r="A51" s="362"/>
      <c r="B51" s="46" t="s">
        <v>44</v>
      </c>
      <c r="C51" s="46" t="s">
        <v>45</v>
      </c>
      <c r="D51" s="46" t="s">
        <v>16</v>
      </c>
      <c r="E51" s="46" t="s">
        <v>44</v>
      </c>
      <c r="F51" s="46" t="s">
        <v>45</v>
      </c>
      <c r="G51" s="46" t="s">
        <v>16</v>
      </c>
      <c r="H51" s="352"/>
    </row>
    <row r="52" spans="1:8" s="8" customFormat="1" ht="20.149999999999999" customHeight="1" x14ac:dyDescent="0.25">
      <c r="A52" s="32" t="s">
        <v>76</v>
      </c>
      <c r="B52" s="21">
        <v>356200</v>
      </c>
      <c r="C52" s="21">
        <v>79113</v>
      </c>
      <c r="D52" s="22">
        <f>B52+C52</f>
        <v>435313</v>
      </c>
      <c r="E52" s="21">
        <v>28959</v>
      </c>
      <c r="F52" s="21">
        <v>11929</v>
      </c>
      <c r="G52" s="29">
        <f>E52+F52</f>
        <v>40888</v>
      </c>
      <c r="H52" s="31">
        <f>SUM(D52,G52)</f>
        <v>476201</v>
      </c>
    </row>
    <row r="53" spans="1:8" s="8" customFormat="1" ht="20.149999999999999" customHeight="1" x14ac:dyDescent="0.25">
      <c r="A53" s="49" t="s">
        <v>32</v>
      </c>
      <c r="B53" s="21">
        <v>0</v>
      </c>
      <c r="C53" s="21">
        <v>0</v>
      </c>
      <c r="D53" s="22">
        <f>B53+C53</f>
        <v>0</v>
      </c>
      <c r="E53" s="21">
        <v>0</v>
      </c>
      <c r="F53" s="21">
        <v>0</v>
      </c>
      <c r="G53" s="29">
        <f>E53+F53</f>
        <v>0</v>
      </c>
      <c r="H53" s="31">
        <f>SUM(D53,G53)</f>
        <v>0</v>
      </c>
    </row>
    <row r="54" spans="1:8" s="8" customFormat="1" ht="20.149999999999999" customHeight="1" x14ac:dyDescent="0.25">
      <c r="A54" s="49" t="s">
        <v>33</v>
      </c>
      <c r="B54" s="23">
        <v>0</v>
      </c>
      <c r="C54" s="23">
        <v>0</v>
      </c>
      <c r="D54" s="24">
        <f t="shared" ref="D54:D55" si="25">B54+C54</f>
        <v>0</v>
      </c>
      <c r="E54" s="23">
        <v>957528</v>
      </c>
      <c r="F54" s="23">
        <v>0</v>
      </c>
      <c r="G54" s="30">
        <f t="shared" ref="G54:G55" si="26">E54+F54</f>
        <v>957528</v>
      </c>
      <c r="H54" s="31">
        <f t="shared" ref="H54:H55" si="27">SUM(D54,G54)</f>
        <v>957528</v>
      </c>
    </row>
    <row r="55" spans="1:8" s="8" customFormat="1" ht="20.149999999999999" customHeight="1" x14ac:dyDescent="0.25">
      <c r="A55" s="49" t="s">
        <v>34</v>
      </c>
      <c r="B55" s="23">
        <v>0</v>
      </c>
      <c r="C55" s="23">
        <v>0</v>
      </c>
      <c r="D55" s="24">
        <f t="shared" si="25"/>
        <v>0</v>
      </c>
      <c r="E55" s="23">
        <v>20592</v>
      </c>
      <c r="F55" s="23">
        <v>0</v>
      </c>
      <c r="G55" s="30">
        <f t="shared" si="26"/>
        <v>20592</v>
      </c>
      <c r="H55" s="31">
        <f t="shared" si="27"/>
        <v>20592</v>
      </c>
    </row>
    <row r="56" spans="1:8" s="8" customFormat="1" ht="20.149999999999999" customHeight="1" x14ac:dyDescent="0.25">
      <c r="A56" s="41" t="s">
        <v>95</v>
      </c>
      <c r="B56" s="23">
        <v>0</v>
      </c>
      <c r="C56" s="23">
        <v>0</v>
      </c>
      <c r="D56" s="24">
        <f t="shared" ref="D56" si="28">B56+C56</f>
        <v>0</v>
      </c>
      <c r="E56" s="23">
        <v>0</v>
      </c>
      <c r="F56" s="23">
        <v>0</v>
      </c>
      <c r="G56" s="30">
        <f t="shared" ref="G56" si="29">E56+F56</f>
        <v>0</v>
      </c>
      <c r="H56" s="31">
        <f t="shared" ref="H56" si="30">SUM(D56,G56)</f>
        <v>0</v>
      </c>
    </row>
    <row r="57" spans="1:8" s="8" customFormat="1" ht="20.149999999999999" customHeight="1" x14ac:dyDescent="0.25">
      <c r="A57" s="49" t="s">
        <v>35</v>
      </c>
      <c r="B57" s="23">
        <v>0</v>
      </c>
      <c r="C57" s="23">
        <v>0</v>
      </c>
      <c r="D57" s="24">
        <f t="shared" ref="D57:D67" si="31">B57+C57</f>
        <v>0</v>
      </c>
      <c r="E57" s="23">
        <v>0</v>
      </c>
      <c r="F57" s="23">
        <v>0</v>
      </c>
      <c r="G57" s="30">
        <f t="shared" ref="G57:G67" si="32">E57+F57</f>
        <v>0</v>
      </c>
      <c r="H57" s="31">
        <f t="shared" ref="H57:H67" si="33">SUM(D57,G57)</f>
        <v>0</v>
      </c>
    </row>
    <row r="58" spans="1:8" s="8" customFormat="1" ht="20.149999999999999" customHeight="1" x14ac:dyDescent="0.25">
      <c r="A58" s="49" t="s">
        <v>36</v>
      </c>
      <c r="B58" s="23">
        <v>0</v>
      </c>
      <c r="C58" s="23">
        <v>0</v>
      </c>
      <c r="D58" s="24">
        <f t="shared" si="31"/>
        <v>0</v>
      </c>
      <c r="E58" s="23">
        <v>0</v>
      </c>
      <c r="F58" s="23">
        <v>0</v>
      </c>
      <c r="G58" s="30">
        <f t="shared" si="32"/>
        <v>0</v>
      </c>
      <c r="H58" s="31">
        <f t="shared" si="33"/>
        <v>0</v>
      </c>
    </row>
    <row r="59" spans="1:8" s="8" customFormat="1" ht="20.149999999999999" customHeight="1" x14ac:dyDescent="0.25">
      <c r="A59" s="49" t="s">
        <v>37</v>
      </c>
      <c r="B59" s="23">
        <v>0</v>
      </c>
      <c r="C59" s="23">
        <v>0</v>
      </c>
      <c r="D59" s="24">
        <f t="shared" si="31"/>
        <v>0</v>
      </c>
      <c r="E59" s="23">
        <v>0</v>
      </c>
      <c r="F59" s="23">
        <v>0</v>
      </c>
      <c r="G59" s="30">
        <f t="shared" si="32"/>
        <v>0</v>
      </c>
      <c r="H59" s="31">
        <f t="shared" si="33"/>
        <v>0</v>
      </c>
    </row>
    <row r="60" spans="1:8" s="8" customFormat="1" ht="20.149999999999999" customHeight="1" x14ac:dyDescent="0.25">
      <c r="A60" s="49" t="s">
        <v>15</v>
      </c>
      <c r="B60" s="23">
        <v>0</v>
      </c>
      <c r="C60" s="23">
        <v>0</v>
      </c>
      <c r="D60" s="24">
        <f t="shared" si="31"/>
        <v>0</v>
      </c>
      <c r="E60" s="23">
        <v>0</v>
      </c>
      <c r="F60" s="23">
        <v>0</v>
      </c>
      <c r="G60" s="30">
        <f t="shared" si="32"/>
        <v>0</v>
      </c>
      <c r="H60" s="31">
        <f t="shared" si="33"/>
        <v>0</v>
      </c>
    </row>
    <row r="61" spans="1:8" s="8" customFormat="1" ht="20.149999999999999" customHeight="1" x14ac:dyDescent="0.25">
      <c r="A61" s="49" t="s">
        <v>38</v>
      </c>
      <c r="B61" s="23">
        <v>0</v>
      </c>
      <c r="C61" s="23">
        <v>0</v>
      </c>
      <c r="D61" s="24">
        <f t="shared" si="31"/>
        <v>0</v>
      </c>
      <c r="E61" s="23">
        <v>0</v>
      </c>
      <c r="F61" s="23">
        <v>0</v>
      </c>
      <c r="G61" s="30">
        <f t="shared" si="32"/>
        <v>0</v>
      </c>
      <c r="H61" s="31">
        <f t="shared" si="33"/>
        <v>0</v>
      </c>
    </row>
    <row r="62" spans="1:8" s="8" customFormat="1" ht="20.149999999999999" customHeight="1" x14ac:dyDescent="0.25">
      <c r="A62" s="49" t="s">
        <v>39</v>
      </c>
      <c r="B62" s="23">
        <v>0</v>
      </c>
      <c r="C62" s="23">
        <v>0</v>
      </c>
      <c r="D62" s="24">
        <f t="shared" si="31"/>
        <v>0</v>
      </c>
      <c r="E62" s="23">
        <v>0</v>
      </c>
      <c r="F62" s="23">
        <v>0</v>
      </c>
      <c r="G62" s="30">
        <f t="shared" si="32"/>
        <v>0</v>
      </c>
      <c r="H62" s="31">
        <f t="shared" si="33"/>
        <v>0</v>
      </c>
    </row>
    <row r="63" spans="1:8" s="8" customFormat="1" ht="20.149999999999999" customHeight="1" x14ac:dyDescent="0.25">
      <c r="A63" s="49" t="s">
        <v>40</v>
      </c>
      <c r="B63" s="23">
        <v>44600</v>
      </c>
      <c r="C63" s="23">
        <v>0</v>
      </c>
      <c r="D63" s="24">
        <f t="shared" si="31"/>
        <v>44600</v>
      </c>
      <c r="E63" s="23">
        <v>0</v>
      </c>
      <c r="F63" s="23">
        <v>0</v>
      </c>
      <c r="G63" s="30">
        <f t="shared" si="32"/>
        <v>0</v>
      </c>
      <c r="H63" s="31">
        <f t="shared" si="33"/>
        <v>44600</v>
      </c>
    </row>
    <row r="64" spans="1:8" s="8" customFormat="1" ht="20.149999999999999" customHeight="1" x14ac:dyDescent="0.25">
      <c r="A64" s="49" t="s">
        <v>41</v>
      </c>
      <c r="B64" s="23">
        <v>0</v>
      </c>
      <c r="C64" s="23">
        <v>0</v>
      </c>
      <c r="D64" s="24">
        <f t="shared" si="31"/>
        <v>0</v>
      </c>
      <c r="E64" s="23">
        <v>0</v>
      </c>
      <c r="F64" s="23">
        <v>0</v>
      </c>
      <c r="G64" s="30">
        <f t="shared" si="32"/>
        <v>0</v>
      </c>
      <c r="H64" s="31">
        <f t="shared" si="33"/>
        <v>0</v>
      </c>
    </row>
    <row r="65" spans="1:8" s="8" customFormat="1" ht="20.149999999999999" customHeight="1" x14ac:dyDescent="0.25">
      <c r="A65" s="49" t="s">
        <v>42</v>
      </c>
      <c r="B65" s="23">
        <v>93913</v>
      </c>
      <c r="C65" s="23">
        <v>0</v>
      </c>
      <c r="D65" s="24">
        <f t="shared" si="31"/>
        <v>93913</v>
      </c>
      <c r="E65" s="23">
        <v>0</v>
      </c>
      <c r="F65" s="23">
        <v>0</v>
      </c>
      <c r="G65" s="30">
        <f t="shared" si="32"/>
        <v>0</v>
      </c>
      <c r="H65" s="31">
        <f t="shared" si="33"/>
        <v>93913</v>
      </c>
    </row>
    <row r="66" spans="1:8" s="8" customFormat="1" ht="20.149999999999999" customHeight="1" x14ac:dyDescent="0.25">
      <c r="A66" s="50" t="s">
        <v>116</v>
      </c>
      <c r="B66" s="23">
        <v>10957</v>
      </c>
      <c r="C66" s="23">
        <v>0</v>
      </c>
      <c r="D66" s="24">
        <f t="shared" si="31"/>
        <v>10957</v>
      </c>
      <c r="E66" s="23">
        <v>2618</v>
      </c>
      <c r="F66" s="23">
        <v>0</v>
      </c>
      <c r="G66" s="30">
        <f t="shared" si="32"/>
        <v>2618</v>
      </c>
      <c r="H66" s="31">
        <f t="shared" si="33"/>
        <v>13575</v>
      </c>
    </row>
    <row r="67" spans="1:8" s="8" customFormat="1" ht="20.149999999999999" customHeight="1" x14ac:dyDescent="0.25">
      <c r="A67" s="49" t="s">
        <v>43</v>
      </c>
      <c r="B67" s="23">
        <v>0</v>
      </c>
      <c r="C67" s="23">
        <v>0</v>
      </c>
      <c r="D67" s="24">
        <f t="shared" si="31"/>
        <v>0</v>
      </c>
      <c r="E67" s="23">
        <v>0</v>
      </c>
      <c r="F67" s="23">
        <v>0</v>
      </c>
      <c r="G67" s="30">
        <f t="shared" si="32"/>
        <v>0</v>
      </c>
      <c r="H67" s="31">
        <f t="shared" si="33"/>
        <v>0</v>
      </c>
    </row>
    <row r="68" spans="1:8" s="8" customFormat="1" ht="20.149999999999999" customHeight="1" thickBot="1" x14ac:dyDescent="0.3">
      <c r="A68" s="27" t="s">
        <v>16</v>
      </c>
      <c r="B68" s="28">
        <f>SUM(B52:B67)</f>
        <v>505670</v>
      </c>
      <c r="C68" s="28">
        <f t="shared" ref="C68" si="34">SUM(C52:C67)</f>
        <v>79113</v>
      </c>
      <c r="D68" s="28">
        <f t="shared" ref="D68" si="35">SUM(D52:D67)</f>
        <v>584783</v>
      </c>
      <c r="E68" s="28">
        <f t="shared" ref="E68" si="36">SUM(E52:E67)</f>
        <v>1009697</v>
      </c>
      <c r="F68" s="28">
        <f t="shared" ref="F68" si="37">SUM(F52:F67)</f>
        <v>11929</v>
      </c>
      <c r="G68" s="28">
        <f t="shared" ref="G68" si="38">SUM(G52:G67)</f>
        <v>1021626</v>
      </c>
      <c r="H68" s="28">
        <f t="shared" ref="H68" si="39">SUM(H52:H67)</f>
        <v>1606409</v>
      </c>
    </row>
    <row r="69" spans="1:8" s="20" customFormat="1" ht="20.149999999999999" customHeight="1" thickBot="1" x14ac:dyDescent="0.3">
      <c r="A69" s="356"/>
      <c r="B69" s="357"/>
      <c r="C69" s="357"/>
      <c r="D69" s="357"/>
      <c r="E69" s="357"/>
      <c r="F69" s="357"/>
      <c r="G69" s="357"/>
      <c r="H69" s="357"/>
    </row>
    <row r="70" spans="1:8" s="20" customFormat="1" ht="20.149999999999999" customHeight="1" x14ac:dyDescent="0.25">
      <c r="A70" s="353" t="s">
        <v>28</v>
      </c>
      <c r="B70" s="354"/>
      <c r="C70" s="354"/>
      <c r="D70" s="354"/>
      <c r="E70" s="354"/>
      <c r="F70" s="354"/>
      <c r="G70" s="354"/>
      <c r="H70" s="355"/>
    </row>
    <row r="71" spans="1:8" s="8" customFormat="1" ht="20.149999999999999" customHeight="1" x14ac:dyDescent="0.25">
      <c r="A71" s="361" t="s">
        <v>14</v>
      </c>
      <c r="B71" s="360" t="s">
        <v>29</v>
      </c>
      <c r="C71" s="360"/>
      <c r="D71" s="360"/>
      <c r="E71" s="360" t="s">
        <v>30</v>
      </c>
      <c r="F71" s="360"/>
      <c r="G71" s="360"/>
      <c r="H71" s="352" t="s">
        <v>16</v>
      </c>
    </row>
    <row r="72" spans="1:8" s="8" customFormat="1" ht="20.149999999999999" customHeight="1" thickBot="1" x14ac:dyDescent="0.3">
      <c r="A72" s="362"/>
      <c r="B72" s="46" t="s">
        <v>44</v>
      </c>
      <c r="C72" s="46" t="s">
        <v>45</v>
      </c>
      <c r="D72" s="46" t="s">
        <v>16</v>
      </c>
      <c r="E72" s="46" t="s">
        <v>44</v>
      </c>
      <c r="F72" s="46" t="s">
        <v>45</v>
      </c>
      <c r="G72" s="46" t="s">
        <v>16</v>
      </c>
      <c r="H72" s="352"/>
    </row>
    <row r="73" spans="1:8" s="8" customFormat="1" ht="20.149999999999999" customHeight="1" x14ac:dyDescent="0.25">
      <c r="A73" s="32" t="s">
        <v>76</v>
      </c>
      <c r="B73" s="21">
        <v>370448</v>
      </c>
      <c r="C73" s="21">
        <v>82277</v>
      </c>
      <c r="D73" s="22">
        <f>B73+C73</f>
        <v>452725</v>
      </c>
      <c r="E73" s="21">
        <v>30117</v>
      </c>
      <c r="F73" s="21">
        <v>12406</v>
      </c>
      <c r="G73" s="29">
        <f>E73+F73</f>
        <v>42523</v>
      </c>
      <c r="H73" s="31">
        <f>SUM(D73,G73)</f>
        <v>495248</v>
      </c>
    </row>
    <row r="74" spans="1:8" s="8" customFormat="1" ht="20.149999999999999" customHeight="1" x14ac:dyDescent="0.25">
      <c r="A74" s="49" t="s">
        <v>32</v>
      </c>
      <c r="B74" s="21">
        <v>0</v>
      </c>
      <c r="C74" s="21">
        <v>0</v>
      </c>
      <c r="D74" s="22">
        <f>B74+C74</f>
        <v>0</v>
      </c>
      <c r="E74" s="21">
        <v>0</v>
      </c>
      <c r="F74" s="21">
        <v>0</v>
      </c>
      <c r="G74" s="29">
        <f>E74+F74</f>
        <v>0</v>
      </c>
      <c r="H74" s="31">
        <f>SUM(D74,G74)</f>
        <v>0</v>
      </c>
    </row>
    <row r="75" spans="1:8" s="8" customFormat="1" ht="20.149999999999999" customHeight="1" x14ac:dyDescent="0.25">
      <c r="A75" s="49" t="s">
        <v>33</v>
      </c>
      <c r="B75" s="23">
        <v>0</v>
      </c>
      <c r="C75" s="23">
        <v>0</v>
      </c>
      <c r="D75" s="24">
        <f t="shared" ref="D75:D88" si="40">B75+C75</f>
        <v>0</v>
      </c>
      <c r="E75" s="23">
        <v>995829</v>
      </c>
      <c r="F75" s="23">
        <v>0</v>
      </c>
      <c r="G75" s="30">
        <f t="shared" ref="G75:G88" si="41">E75+F75</f>
        <v>995829</v>
      </c>
      <c r="H75" s="31">
        <f t="shared" ref="H75:H88" si="42">SUM(D75,G75)</f>
        <v>995829</v>
      </c>
    </row>
    <row r="76" spans="1:8" s="8" customFormat="1" ht="20.149999999999999" customHeight="1" x14ac:dyDescent="0.25">
      <c r="A76" s="49" t="s">
        <v>34</v>
      </c>
      <c r="B76" s="23">
        <v>0</v>
      </c>
      <c r="C76" s="23">
        <v>0</v>
      </c>
      <c r="D76" s="24">
        <f t="shared" si="40"/>
        <v>0</v>
      </c>
      <c r="E76" s="23">
        <v>21416</v>
      </c>
      <c r="F76" s="23">
        <v>0</v>
      </c>
      <c r="G76" s="30">
        <f t="shared" si="41"/>
        <v>21416</v>
      </c>
      <c r="H76" s="31">
        <f t="shared" si="42"/>
        <v>21416</v>
      </c>
    </row>
    <row r="77" spans="1:8" s="8" customFormat="1" ht="20.149999999999999" customHeight="1" x14ac:dyDescent="0.25">
      <c r="A77" s="41" t="s">
        <v>95</v>
      </c>
      <c r="B77" s="23">
        <v>0</v>
      </c>
      <c r="C77" s="23">
        <v>0</v>
      </c>
      <c r="D77" s="24">
        <f t="shared" si="40"/>
        <v>0</v>
      </c>
      <c r="E77" s="23">
        <v>0</v>
      </c>
      <c r="F77" s="23">
        <v>0</v>
      </c>
      <c r="G77" s="30">
        <f t="shared" si="41"/>
        <v>0</v>
      </c>
      <c r="H77" s="31">
        <f t="shared" si="42"/>
        <v>0</v>
      </c>
    </row>
    <row r="78" spans="1:8" s="8" customFormat="1" ht="20.149999999999999" customHeight="1" x14ac:dyDescent="0.25">
      <c r="A78" s="49" t="s">
        <v>35</v>
      </c>
      <c r="B78" s="23">
        <v>0</v>
      </c>
      <c r="C78" s="23">
        <v>0</v>
      </c>
      <c r="D78" s="24">
        <f t="shared" si="40"/>
        <v>0</v>
      </c>
      <c r="E78" s="23">
        <v>0</v>
      </c>
      <c r="F78" s="23">
        <v>0</v>
      </c>
      <c r="G78" s="30">
        <f t="shared" si="41"/>
        <v>0</v>
      </c>
      <c r="H78" s="31">
        <f t="shared" si="42"/>
        <v>0</v>
      </c>
    </row>
    <row r="79" spans="1:8" s="8" customFormat="1" ht="20.149999999999999" customHeight="1" x14ac:dyDescent="0.25">
      <c r="A79" s="49" t="s">
        <v>36</v>
      </c>
      <c r="B79" s="23">
        <v>0</v>
      </c>
      <c r="C79" s="23">
        <v>0</v>
      </c>
      <c r="D79" s="24">
        <f t="shared" si="40"/>
        <v>0</v>
      </c>
      <c r="E79" s="23">
        <v>0</v>
      </c>
      <c r="F79" s="23">
        <v>0</v>
      </c>
      <c r="G79" s="30">
        <f t="shared" si="41"/>
        <v>0</v>
      </c>
      <c r="H79" s="31">
        <f t="shared" si="42"/>
        <v>0</v>
      </c>
    </row>
    <row r="80" spans="1:8" s="8" customFormat="1" ht="20.149999999999999" customHeight="1" x14ac:dyDescent="0.25">
      <c r="A80" s="49" t="s">
        <v>37</v>
      </c>
      <c r="B80" s="23">
        <v>0</v>
      </c>
      <c r="C80" s="23">
        <v>0</v>
      </c>
      <c r="D80" s="24">
        <f t="shared" si="40"/>
        <v>0</v>
      </c>
      <c r="E80" s="23">
        <v>0</v>
      </c>
      <c r="F80" s="23">
        <v>0</v>
      </c>
      <c r="G80" s="30">
        <f t="shared" si="41"/>
        <v>0</v>
      </c>
      <c r="H80" s="31">
        <f t="shared" si="42"/>
        <v>0</v>
      </c>
    </row>
    <row r="81" spans="1:8" s="8" customFormat="1" ht="20.149999999999999" customHeight="1" x14ac:dyDescent="0.25">
      <c r="A81" s="49" t="s">
        <v>15</v>
      </c>
      <c r="B81" s="23">
        <v>0</v>
      </c>
      <c r="C81" s="23">
        <v>0</v>
      </c>
      <c r="D81" s="24">
        <f t="shared" si="40"/>
        <v>0</v>
      </c>
      <c r="E81" s="23">
        <v>0</v>
      </c>
      <c r="F81" s="23">
        <v>0</v>
      </c>
      <c r="G81" s="30">
        <f t="shared" si="41"/>
        <v>0</v>
      </c>
      <c r="H81" s="31">
        <f t="shared" si="42"/>
        <v>0</v>
      </c>
    </row>
    <row r="82" spans="1:8" s="8" customFormat="1" ht="20.149999999999999" customHeight="1" x14ac:dyDescent="0.25">
      <c r="A82" s="49" t="s">
        <v>38</v>
      </c>
      <c r="B82" s="23">
        <v>0</v>
      </c>
      <c r="C82" s="23">
        <v>0</v>
      </c>
      <c r="D82" s="24">
        <f t="shared" si="40"/>
        <v>0</v>
      </c>
      <c r="E82" s="23">
        <v>0</v>
      </c>
      <c r="F82" s="23">
        <v>0</v>
      </c>
      <c r="G82" s="30">
        <f t="shared" si="41"/>
        <v>0</v>
      </c>
      <c r="H82" s="31">
        <f t="shared" si="42"/>
        <v>0</v>
      </c>
    </row>
    <row r="83" spans="1:8" s="8" customFormat="1" ht="20.149999999999999" customHeight="1" x14ac:dyDescent="0.25">
      <c r="A83" s="49" t="s">
        <v>39</v>
      </c>
      <c r="B83" s="23">
        <v>0</v>
      </c>
      <c r="C83" s="23">
        <v>0</v>
      </c>
      <c r="D83" s="24">
        <f t="shared" si="40"/>
        <v>0</v>
      </c>
      <c r="E83" s="23">
        <v>0</v>
      </c>
      <c r="F83" s="23">
        <v>0</v>
      </c>
      <c r="G83" s="30">
        <f t="shared" si="41"/>
        <v>0</v>
      </c>
      <c r="H83" s="31">
        <f t="shared" si="42"/>
        <v>0</v>
      </c>
    </row>
    <row r="84" spans="1:8" s="8" customFormat="1" ht="20.149999999999999" customHeight="1" x14ac:dyDescent="0.25">
      <c r="A84" s="49" t="s">
        <v>40</v>
      </c>
      <c r="B84" s="23">
        <v>46384</v>
      </c>
      <c r="C84" s="23">
        <v>0</v>
      </c>
      <c r="D84" s="24">
        <f t="shared" si="40"/>
        <v>46384</v>
      </c>
      <c r="E84" s="23">
        <v>0</v>
      </c>
      <c r="F84" s="23">
        <v>0</v>
      </c>
      <c r="G84" s="30">
        <f t="shared" si="41"/>
        <v>0</v>
      </c>
      <c r="H84" s="31">
        <f t="shared" si="42"/>
        <v>46384</v>
      </c>
    </row>
    <row r="85" spans="1:8" s="8" customFormat="1" ht="20.149999999999999" customHeight="1" x14ac:dyDescent="0.25">
      <c r="A85" s="49" t="s">
        <v>41</v>
      </c>
      <c r="B85" s="23">
        <v>0</v>
      </c>
      <c r="C85" s="23">
        <v>0</v>
      </c>
      <c r="D85" s="24">
        <f t="shared" si="40"/>
        <v>0</v>
      </c>
      <c r="E85" s="23">
        <v>0</v>
      </c>
      <c r="F85" s="23">
        <v>0</v>
      </c>
      <c r="G85" s="30">
        <f t="shared" si="41"/>
        <v>0</v>
      </c>
      <c r="H85" s="31">
        <f t="shared" si="42"/>
        <v>0</v>
      </c>
    </row>
    <row r="86" spans="1:8" s="8" customFormat="1" ht="20.149999999999999" customHeight="1" x14ac:dyDescent="0.25">
      <c r="A86" s="49" t="s">
        <v>42</v>
      </c>
      <c r="B86" s="23">
        <v>97670</v>
      </c>
      <c r="C86" s="23">
        <v>0</v>
      </c>
      <c r="D86" s="24">
        <f t="shared" si="40"/>
        <v>97670</v>
      </c>
      <c r="E86" s="23">
        <v>0</v>
      </c>
      <c r="F86" s="23">
        <v>0</v>
      </c>
      <c r="G86" s="30">
        <f t="shared" si="41"/>
        <v>0</v>
      </c>
      <c r="H86" s="31">
        <f t="shared" si="42"/>
        <v>97670</v>
      </c>
    </row>
    <row r="87" spans="1:8" s="8" customFormat="1" ht="20.149999999999999" customHeight="1" x14ac:dyDescent="0.25">
      <c r="A87" s="50" t="s">
        <v>116</v>
      </c>
      <c r="B87" s="23">
        <v>11396</v>
      </c>
      <c r="C87" s="23">
        <v>0</v>
      </c>
      <c r="D87" s="24">
        <f t="shared" si="40"/>
        <v>11396</v>
      </c>
      <c r="E87" s="23">
        <v>2722</v>
      </c>
      <c r="F87" s="23">
        <v>0</v>
      </c>
      <c r="G87" s="30">
        <f t="shared" si="41"/>
        <v>2722</v>
      </c>
      <c r="H87" s="31">
        <f t="shared" si="42"/>
        <v>14118</v>
      </c>
    </row>
    <row r="88" spans="1:8" s="8" customFormat="1" ht="20.149999999999999" customHeight="1" x14ac:dyDescent="0.25">
      <c r="A88" s="49" t="s">
        <v>43</v>
      </c>
      <c r="B88" s="23">
        <v>0</v>
      </c>
      <c r="C88" s="23">
        <v>0</v>
      </c>
      <c r="D88" s="24">
        <f t="shared" si="40"/>
        <v>0</v>
      </c>
      <c r="E88" s="23">
        <v>0</v>
      </c>
      <c r="F88" s="23">
        <v>0</v>
      </c>
      <c r="G88" s="30">
        <f t="shared" si="41"/>
        <v>0</v>
      </c>
      <c r="H88" s="31">
        <f t="shared" si="42"/>
        <v>0</v>
      </c>
    </row>
    <row r="89" spans="1:8" s="8" customFormat="1" ht="20.149999999999999" customHeight="1" thickBot="1" x14ac:dyDescent="0.3">
      <c r="A89" s="27" t="s">
        <v>16</v>
      </c>
      <c r="B89" s="28">
        <f>SUM(B73:B88)</f>
        <v>525898</v>
      </c>
      <c r="C89" s="28">
        <f t="shared" ref="C89" si="43">SUM(C73:C88)</f>
        <v>82277</v>
      </c>
      <c r="D89" s="28">
        <f t="shared" ref="D89" si="44">SUM(D73:D88)</f>
        <v>608175</v>
      </c>
      <c r="E89" s="28">
        <f t="shared" ref="E89" si="45">SUM(E73:E88)</f>
        <v>1050084</v>
      </c>
      <c r="F89" s="28">
        <f t="shared" ref="F89" si="46">SUM(F73:F88)</f>
        <v>12406</v>
      </c>
      <c r="G89" s="28">
        <f t="shared" ref="G89" si="47">SUM(G73:G88)</f>
        <v>1062490</v>
      </c>
      <c r="H89" s="28">
        <f t="shared" ref="H89" si="48">SUM(H73:H88)</f>
        <v>1670665</v>
      </c>
    </row>
    <row r="90" spans="1:8" s="20" customFormat="1" ht="20.149999999999999" customHeight="1" thickBot="1" x14ac:dyDescent="0.3">
      <c r="A90" s="356"/>
      <c r="B90" s="357"/>
      <c r="C90" s="357"/>
      <c r="D90" s="357"/>
      <c r="E90" s="357"/>
      <c r="F90" s="357"/>
      <c r="G90" s="357"/>
      <c r="H90" s="357"/>
    </row>
    <row r="91" spans="1:8" s="20" customFormat="1" ht="20.149999999999999" customHeight="1" x14ac:dyDescent="0.25">
      <c r="A91" s="353" t="s">
        <v>46</v>
      </c>
      <c r="B91" s="354"/>
      <c r="C91" s="354"/>
      <c r="D91" s="354"/>
      <c r="E91" s="354"/>
      <c r="F91" s="354"/>
      <c r="G91" s="354"/>
      <c r="H91" s="355"/>
    </row>
    <row r="92" spans="1:8" s="8" customFormat="1" ht="20.149999999999999" customHeight="1" x14ac:dyDescent="0.25">
      <c r="A92" s="358" t="s">
        <v>14</v>
      </c>
      <c r="B92" s="360" t="s">
        <v>29</v>
      </c>
      <c r="C92" s="360"/>
      <c r="D92" s="360"/>
      <c r="E92" s="360" t="s">
        <v>30</v>
      </c>
      <c r="F92" s="360"/>
      <c r="G92" s="360"/>
      <c r="H92" s="352" t="s">
        <v>16</v>
      </c>
    </row>
    <row r="93" spans="1:8" s="8" customFormat="1" ht="20.149999999999999" customHeight="1" x14ac:dyDescent="0.25">
      <c r="A93" s="359"/>
      <c r="B93" s="46" t="s">
        <v>44</v>
      </c>
      <c r="C93" s="46" t="s">
        <v>45</v>
      </c>
      <c r="D93" s="46" t="s">
        <v>16</v>
      </c>
      <c r="E93" s="46" t="s">
        <v>44</v>
      </c>
      <c r="F93" s="46" t="s">
        <v>45</v>
      </c>
      <c r="G93" s="46" t="s">
        <v>16</v>
      </c>
      <c r="H93" s="352"/>
    </row>
    <row r="94" spans="1:8" s="8" customFormat="1" ht="20.149999999999999" customHeight="1" x14ac:dyDescent="0.25">
      <c r="A94" s="32" t="s">
        <v>76</v>
      </c>
      <c r="B94" s="21">
        <v>385266</v>
      </c>
      <c r="C94" s="21">
        <v>85568</v>
      </c>
      <c r="D94" s="22">
        <f>B94+C94</f>
        <v>470834</v>
      </c>
      <c r="E94" s="21">
        <v>31322</v>
      </c>
      <c r="F94" s="21">
        <v>12902</v>
      </c>
      <c r="G94" s="29">
        <f>E94+F94</f>
        <v>44224</v>
      </c>
      <c r="H94" s="31">
        <f>SUM(D94,G94)</f>
        <v>515058</v>
      </c>
    </row>
    <row r="95" spans="1:8" s="8" customFormat="1" ht="20.149999999999999" customHeight="1" x14ac:dyDescent="0.25">
      <c r="A95" s="49" t="s">
        <v>32</v>
      </c>
      <c r="B95" s="21">
        <v>0</v>
      </c>
      <c r="C95" s="21">
        <v>0</v>
      </c>
      <c r="D95" s="22">
        <f>B95+C95</f>
        <v>0</v>
      </c>
      <c r="E95" s="21">
        <v>0</v>
      </c>
      <c r="F95" s="21">
        <v>0</v>
      </c>
      <c r="G95" s="29">
        <f>E95+F95</f>
        <v>0</v>
      </c>
      <c r="H95" s="31">
        <f>SUM(D95,G95)</f>
        <v>0</v>
      </c>
    </row>
    <row r="96" spans="1:8" s="8" customFormat="1" ht="20.149999999999999" customHeight="1" x14ac:dyDescent="0.25">
      <c r="A96" s="49" t="s">
        <v>33</v>
      </c>
      <c r="B96" s="23">
        <v>0</v>
      </c>
      <c r="C96" s="23">
        <v>0</v>
      </c>
      <c r="D96" s="24">
        <f t="shared" ref="D96:D109" si="49">B96+C96</f>
        <v>0</v>
      </c>
      <c r="E96" s="23">
        <v>1035662</v>
      </c>
      <c r="F96" s="23">
        <v>0</v>
      </c>
      <c r="G96" s="30">
        <f t="shared" ref="G96:G109" si="50">E96+F96</f>
        <v>1035662</v>
      </c>
      <c r="H96" s="31">
        <f t="shared" ref="H96:H109" si="51">SUM(D96,G96)</f>
        <v>1035662</v>
      </c>
    </row>
    <row r="97" spans="1:8" s="8" customFormat="1" ht="20.149999999999999" customHeight="1" x14ac:dyDescent="0.25">
      <c r="A97" s="49" t="s">
        <v>34</v>
      </c>
      <c r="B97" s="23">
        <v>0</v>
      </c>
      <c r="C97" s="23">
        <v>0</v>
      </c>
      <c r="D97" s="24">
        <f t="shared" si="49"/>
        <v>0</v>
      </c>
      <c r="E97" s="23">
        <v>22272</v>
      </c>
      <c r="F97" s="23">
        <v>0</v>
      </c>
      <c r="G97" s="30">
        <f t="shared" si="50"/>
        <v>22272</v>
      </c>
      <c r="H97" s="31">
        <f t="shared" si="51"/>
        <v>22272</v>
      </c>
    </row>
    <row r="98" spans="1:8" s="8" customFormat="1" ht="20.149999999999999" customHeight="1" x14ac:dyDescent="0.25">
      <c r="A98" s="41" t="s">
        <v>95</v>
      </c>
      <c r="B98" s="23">
        <v>0</v>
      </c>
      <c r="C98" s="23">
        <v>0</v>
      </c>
      <c r="D98" s="24">
        <f t="shared" si="49"/>
        <v>0</v>
      </c>
      <c r="E98" s="23">
        <v>0</v>
      </c>
      <c r="F98" s="23">
        <v>0</v>
      </c>
      <c r="G98" s="30">
        <f t="shared" si="50"/>
        <v>0</v>
      </c>
      <c r="H98" s="31">
        <f t="shared" si="51"/>
        <v>0</v>
      </c>
    </row>
    <row r="99" spans="1:8" s="8" customFormat="1" ht="20.149999999999999" customHeight="1" x14ac:dyDescent="0.25">
      <c r="A99" s="49" t="s">
        <v>35</v>
      </c>
      <c r="B99" s="23">
        <v>0</v>
      </c>
      <c r="C99" s="23">
        <v>0</v>
      </c>
      <c r="D99" s="24">
        <f t="shared" si="49"/>
        <v>0</v>
      </c>
      <c r="E99" s="23">
        <v>0</v>
      </c>
      <c r="F99" s="23">
        <v>0</v>
      </c>
      <c r="G99" s="30">
        <f t="shared" si="50"/>
        <v>0</v>
      </c>
      <c r="H99" s="31">
        <f t="shared" si="51"/>
        <v>0</v>
      </c>
    </row>
    <row r="100" spans="1:8" s="8" customFormat="1" ht="20.149999999999999" customHeight="1" x14ac:dyDescent="0.25">
      <c r="A100" s="49" t="s">
        <v>36</v>
      </c>
      <c r="B100" s="23">
        <v>0</v>
      </c>
      <c r="C100" s="23">
        <v>0</v>
      </c>
      <c r="D100" s="24">
        <f t="shared" si="49"/>
        <v>0</v>
      </c>
      <c r="E100" s="23">
        <v>0</v>
      </c>
      <c r="F100" s="23">
        <v>0</v>
      </c>
      <c r="G100" s="30">
        <f t="shared" si="50"/>
        <v>0</v>
      </c>
      <c r="H100" s="31">
        <f t="shared" si="51"/>
        <v>0</v>
      </c>
    </row>
    <row r="101" spans="1:8" s="8" customFormat="1" ht="20.149999999999999" customHeight="1" x14ac:dyDescent="0.25">
      <c r="A101" s="49" t="s">
        <v>37</v>
      </c>
      <c r="B101" s="23">
        <v>0</v>
      </c>
      <c r="C101" s="23">
        <v>0</v>
      </c>
      <c r="D101" s="24">
        <f t="shared" si="49"/>
        <v>0</v>
      </c>
      <c r="E101" s="23">
        <v>0</v>
      </c>
      <c r="F101" s="23">
        <v>0</v>
      </c>
      <c r="G101" s="30">
        <f t="shared" si="50"/>
        <v>0</v>
      </c>
      <c r="H101" s="31">
        <f t="shared" si="51"/>
        <v>0</v>
      </c>
    </row>
    <row r="102" spans="1:8" s="8" customFormat="1" ht="20.149999999999999" customHeight="1" x14ac:dyDescent="0.25">
      <c r="A102" s="49" t="s">
        <v>15</v>
      </c>
      <c r="B102" s="23">
        <v>0</v>
      </c>
      <c r="C102" s="23">
        <v>0</v>
      </c>
      <c r="D102" s="24">
        <f t="shared" si="49"/>
        <v>0</v>
      </c>
      <c r="E102" s="23">
        <v>0</v>
      </c>
      <c r="F102" s="23">
        <v>0</v>
      </c>
      <c r="G102" s="30">
        <f t="shared" si="50"/>
        <v>0</v>
      </c>
      <c r="H102" s="31">
        <f t="shared" si="51"/>
        <v>0</v>
      </c>
    </row>
    <row r="103" spans="1:8" s="8" customFormat="1" ht="20.149999999999999" customHeight="1" x14ac:dyDescent="0.25">
      <c r="A103" s="49" t="s">
        <v>38</v>
      </c>
      <c r="B103" s="23">
        <v>0</v>
      </c>
      <c r="C103" s="23">
        <v>0</v>
      </c>
      <c r="D103" s="24">
        <f t="shared" si="49"/>
        <v>0</v>
      </c>
      <c r="E103" s="23">
        <v>0</v>
      </c>
      <c r="F103" s="23">
        <v>0</v>
      </c>
      <c r="G103" s="30">
        <f t="shared" si="50"/>
        <v>0</v>
      </c>
      <c r="H103" s="31">
        <f t="shared" si="51"/>
        <v>0</v>
      </c>
    </row>
    <row r="104" spans="1:8" s="8" customFormat="1" ht="20.149999999999999" customHeight="1" x14ac:dyDescent="0.25">
      <c r="A104" s="49" t="s">
        <v>39</v>
      </c>
      <c r="B104" s="23">
        <v>0</v>
      </c>
      <c r="C104" s="23">
        <v>0</v>
      </c>
      <c r="D104" s="24">
        <f t="shared" si="49"/>
        <v>0</v>
      </c>
      <c r="E104" s="23">
        <v>0</v>
      </c>
      <c r="F104" s="23">
        <v>0</v>
      </c>
      <c r="G104" s="30">
        <f t="shared" si="50"/>
        <v>0</v>
      </c>
      <c r="H104" s="31">
        <f t="shared" si="51"/>
        <v>0</v>
      </c>
    </row>
    <row r="105" spans="1:8" s="8" customFormat="1" ht="20.149999999999999" customHeight="1" x14ac:dyDescent="0.25">
      <c r="A105" s="49" t="s">
        <v>40</v>
      </c>
      <c r="B105" s="23">
        <v>48240</v>
      </c>
      <c r="C105" s="23">
        <v>0</v>
      </c>
      <c r="D105" s="24">
        <f t="shared" si="49"/>
        <v>48240</v>
      </c>
      <c r="E105" s="23">
        <v>0</v>
      </c>
      <c r="F105" s="23">
        <v>0</v>
      </c>
      <c r="G105" s="30">
        <f t="shared" si="50"/>
        <v>0</v>
      </c>
      <c r="H105" s="31">
        <f t="shared" si="51"/>
        <v>48240</v>
      </c>
    </row>
    <row r="106" spans="1:8" s="8" customFormat="1" ht="20.149999999999999" customHeight="1" x14ac:dyDescent="0.25">
      <c r="A106" s="49" t="s">
        <v>41</v>
      </c>
      <c r="B106" s="23">
        <v>0</v>
      </c>
      <c r="C106" s="23">
        <v>0</v>
      </c>
      <c r="D106" s="24">
        <f t="shared" si="49"/>
        <v>0</v>
      </c>
      <c r="E106" s="23">
        <v>0</v>
      </c>
      <c r="F106" s="23">
        <v>0</v>
      </c>
      <c r="G106" s="30">
        <f t="shared" si="50"/>
        <v>0</v>
      </c>
      <c r="H106" s="31">
        <f t="shared" si="51"/>
        <v>0</v>
      </c>
    </row>
    <row r="107" spans="1:8" s="8" customFormat="1" ht="20.149999999999999" customHeight="1" x14ac:dyDescent="0.25">
      <c r="A107" s="49" t="s">
        <v>42</v>
      </c>
      <c r="B107" s="23">
        <v>101576</v>
      </c>
      <c r="C107" s="23">
        <v>0</v>
      </c>
      <c r="D107" s="24">
        <f t="shared" si="49"/>
        <v>101576</v>
      </c>
      <c r="E107" s="23">
        <v>0</v>
      </c>
      <c r="F107" s="23">
        <v>0</v>
      </c>
      <c r="G107" s="30">
        <f t="shared" si="50"/>
        <v>0</v>
      </c>
      <c r="H107" s="31">
        <f t="shared" si="51"/>
        <v>101576</v>
      </c>
    </row>
    <row r="108" spans="1:8" s="8" customFormat="1" ht="20.149999999999999" customHeight="1" x14ac:dyDescent="0.25">
      <c r="A108" s="50" t="s">
        <v>116</v>
      </c>
      <c r="B108" s="23">
        <v>11852</v>
      </c>
      <c r="C108" s="23">
        <v>0</v>
      </c>
      <c r="D108" s="24">
        <f t="shared" si="49"/>
        <v>11852</v>
      </c>
      <c r="E108" s="23">
        <v>2831</v>
      </c>
      <c r="F108" s="23">
        <v>0</v>
      </c>
      <c r="G108" s="30">
        <f t="shared" si="50"/>
        <v>2831</v>
      </c>
      <c r="H108" s="31">
        <f t="shared" si="51"/>
        <v>14683</v>
      </c>
    </row>
    <row r="109" spans="1:8" s="8" customFormat="1" ht="20.149999999999999" customHeight="1" x14ac:dyDescent="0.25">
      <c r="A109" s="49" t="s">
        <v>43</v>
      </c>
      <c r="B109" s="23">
        <v>0</v>
      </c>
      <c r="C109" s="23">
        <v>0</v>
      </c>
      <c r="D109" s="24">
        <f t="shared" si="49"/>
        <v>0</v>
      </c>
      <c r="E109" s="23">
        <v>0</v>
      </c>
      <c r="F109" s="23">
        <v>0</v>
      </c>
      <c r="G109" s="30">
        <f t="shared" si="50"/>
        <v>0</v>
      </c>
      <c r="H109" s="31">
        <f t="shared" si="51"/>
        <v>0</v>
      </c>
    </row>
    <row r="110" spans="1:8" s="8" customFormat="1" ht="20.149999999999999" customHeight="1" thickBot="1" x14ac:dyDescent="0.3">
      <c r="A110" s="27" t="s">
        <v>16</v>
      </c>
      <c r="B110" s="28">
        <f>SUM(B94:B109)</f>
        <v>546934</v>
      </c>
      <c r="C110" s="28">
        <f t="shared" ref="C110" si="52">SUM(C94:C109)</f>
        <v>85568</v>
      </c>
      <c r="D110" s="28">
        <f t="shared" ref="D110" si="53">SUM(D94:D109)</f>
        <v>632502</v>
      </c>
      <c r="E110" s="28">
        <f t="shared" ref="E110" si="54">SUM(E94:E109)</f>
        <v>1092087</v>
      </c>
      <c r="F110" s="28">
        <f t="shared" ref="F110" si="55">SUM(F94:F109)</f>
        <v>12902</v>
      </c>
      <c r="G110" s="28">
        <f t="shared" ref="G110" si="56">SUM(G94:G109)</f>
        <v>1104989</v>
      </c>
      <c r="H110" s="28">
        <f t="shared" ref="H110" si="57">SUM(H94:H109)</f>
        <v>1737491</v>
      </c>
    </row>
    <row r="111" spans="1:8" ht="20.149999999999999" customHeight="1" x14ac:dyDescent="0.25"/>
    <row r="112" spans="1:8" ht="20.149999999999999" customHeight="1" thickBot="1" x14ac:dyDescent="0.3"/>
    <row r="113" spans="1:14" s="8" customFormat="1" ht="20.149999999999999" customHeight="1" thickBot="1" x14ac:dyDescent="0.3">
      <c r="A113" s="409" t="s">
        <v>14</v>
      </c>
      <c r="B113" s="410"/>
      <c r="C113" s="410"/>
      <c r="D113" s="411"/>
      <c r="E113" s="33" t="s">
        <v>92</v>
      </c>
      <c r="F113" s="415" t="s">
        <v>47</v>
      </c>
      <c r="G113" s="416"/>
      <c r="H113" s="417"/>
    </row>
    <row r="114" spans="1:14" s="8" customFormat="1" ht="20.149999999999999" customHeight="1" x14ac:dyDescent="0.25">
      <c r="A114" s="412" t="s">
        <v>76</v>
      </c>
      <c r="B114" s="413"/>
      <c r="C114" s="413"/>
      <c r="D114" s="414"/>
      <c r="E114" s="39" t="s">
        <v>93</v>
      </c>
      <c r="F114" s="402" t="s">
        <v>91</v>
      </c>
      <c r="G114" s="403"/>
      <c r="H114" s="404"/>
    </row>
    <row r="115" spans="1:14" s="8" customFormat="1" ht="20.149999999999999" customHeight="1" x14ac:dyDescent="0.25">
      <c r="A115" s="406" t="s">
        <v>32</v>
      </c>
      <c r="B115" s="407"/>
      <c r="C115" s="407"/>
      <c r="D115" s="408"/>
      <c r="E115" s="39" t="s">
        <v>77</v>
      </c>
      <c r="F115" s="366" t="s">
        <v>48</v>
      </c>
      <c r="G115" s="367"/>
      <c r="H115" s="368"/>
      <c r="J115" s="34"/>
      <c r="K115" s="405"/>
      <c r="L115" s="405"/>
      <c r="M115" s="405"/>
      <c r="N115" s="405"/>
    </row>
    <row r="116" spans="1:14" s="8" customFormat="1" ht="20.149999999999999" customHeight="1" x14ac:dyDescent="0.25">
      <c r="A116" s="384" t="s">
        <v>33</v>
      </c>
      <c r="B116" s="385"/>
      <c r="C116" s="385"/>
      <c r="D116" s="386"/>
      <c r="E116" s="39" t="s">
        <v>78</v>
      </c>
      <c r="F116" s="363" t="s">
        <v>49</v>
      </c>
      <c r="G116" s="364"/>
      <c r="H116" s="365"/>
      <c r="J116" s="34"/>
      <c r="K116" s="35"/>
      <c r="L116" s="35"/>
      <c r="M116" s="35"/>
      <c r="N116" s="35"/>
    </row>
    <row r="117" spans="1:14" s="8" customFormat="1" ht="20.149999999999999" customHeight="1" x14ac:dyDescent="0.25">
      <c r="A117" s="384" t="s">
        <v>34</v>
      </c>
      <c r="B117" s="385"/>
      <c r="C117" s="385"/>
      <c r="D117" s="386"/>
      <c r="E117" s="39" t="s">
        <v>79</v>
      </c>
      <c r="F117" s="363" t="s">
        <v>50</v>
      </c>
      <c r="G117" s="364"/>
      <c r="H117" s="365"/>
      <c r="J117" s="34"/>
      <c r="K117" s="35"/>
      <c r="L117" s="35"/>
      <c r="M117" s="35"/>
      <c r="N117" s="35"/>
    </row>
    <row r="118" spans="1:14" s="8" customFormat="1" ht="20.149999999999999" customHeight="1" x14ac:dyDescent="0.25">
      <c r="A118" s="396" t="s">
        <v>95</v>
      </c>
      <c r="B118" s="397"/>
      <c r="C118" s="397"/>
      <c r="D118" s="398"/>
      <c r="E118" s="39" t="s">
        <v>96</v>
      </c>
      <c r="F118" s="399" t="s">
        <v>97</v>
      </c>
      <c r="G118" s="400"/>
      <c r="H118" s="401"/>
      <c r="J118" s="34"/>
      <c r="K118" s="35"/>
      <c r="L118" s="35"/>
      <c r="M118" s="35"/>
      <c r="N118" s="35"/>
    </row>
    <row r="119" spans="1:14" s="8" customFormat="1" ht="20.149999999999999" customHeight="1" x14ac:dyDescent="0.25">
      <c r="A119" s="384" t="s">
        <v>35</v>
      </c>
      <c r="B119" s="385"/>
      <c r="C119" s="385"/>
      <c r="D119" s="386"/>
      <c r="E119" s="39" t="s">
        <v>80</v>
      </c>
      <c r="F119" s="363" t="s">
        <v>51</v>
      </c>
      <c r="G119" s="364"/>
      <c r="H119" s="365"/>
      <c r="J119" s="34"/>
      <c r="K119" s="35"/>
      <c r="L119" s="35"/>
      <c r="M119" s="35"/>
      <c r="N119" s="35"/>
    </row>
    <row r="120" spans="1:14" s="8" customFormat="1" ht="20.149999999999999" customHeight="1" x14ac:dyDescent="0.25">
      <c r="A120" s="384" t="s">
        <v>36</v>
      </c>
      <c r="B120" s="385"/>
      <c r="C120" s="385"/>
      <c r="D120" s="386"/>
      <c r="E120" s="39" t="s">
        <v>81</v>
      </c>
      <c r="F120" s="363" t="s">
        <v>52</v>
      </c>
      <c r="G120" s="364"/>
      <c r="H120" s="365"/>
      <c r="J120" s="34"/>
      <c r="K120" s="35"/>
      <c r="L120" s="35"/>
      <c r="M120" s="35"/>
      <c r="N120" s="35"/>
    </row>
    <row r="121" spans="1:14" s="8" customFormat="1" ht="20.149999999999999" customHeight="1" x14ac:dyDescent="0.25">
      <c r="A121" s="384" t="s">
        <v>37</v>
      </c>
      <c r="B121" s="385"/>
      <c r="C121" s="385"/>
      <c r="D121" s="386"/>
      <c r="E121" s="39" t="s">
        <v>82</v>
      </c>
      <c r="F121" s="363" t="s">
        <v>53</v>
      </c>
      <c r="G121" s="364"/>
      <c r="H121" s="365"/>
      <c r="J121" s="34"/>
      <c r="K121" s="35"/>
      <c r="L121" s="35"/>
      <c r="M121" s="35"/>
      <c r="N121" s="35"/>
    </row>
    <row r="122" spans="1:14" s="8" customFormat="1" ht="20.149999999999999" customHeight="1" x14ac:dyDescent="0.25">
      <c r="A122" s="384" t="s">
        <v>15</v>
      </c>
      <c r="B122" s="385"/>
      <c r="C122" s="385"/>
      <c r="D122" s="386"/>
      <c r="E122" s="39" t="s">
        <v>83</v>
      </c>
      <c r="F122" s="363" t="s">
        <v>54</v>
      </c>
      <c r="G122" s="364"/>
      <c r="H122" s="365"/>
      <c r="J122" s="34"/>
      <c r="K122" s="35"/>
      <c r="L122" s="35"/>
      <c r="M122" s="35"/>
      <c r="N122" s="35"/>
    </row>
    <row r="123" spans="1:14" s="8" customFormat="1" ht="20.149999999999999" customHeight="1" x14ac:dyDescent="0.25">
      <c r="A123" s="384" t="s">
        <v>55</v>
      </c>
      <c r="B123" s="385"/>
      <c r="C123" s="385"/>
      <c r="D123" s="386"/>
      <c r="E123" s="40"/>
      <c r="F123" s="369"/>
      <c r="G123" s="370"/>
      <c r="H123" s="371"/>
      <c r="J123" s="34"/>
      <c r="K123" s="35"/>
      <c r="L123" s="35"/>
      <c r="M123" s="35"/>
      <c r="N123" s="35"/>
    </row>
    <row r="124" spans="1:14" s="8" customFormat="1" ht="20.149999999999999" customHeight="1" x14ac:dyDescent="0.25">
      <c r="A124" s="390" t="s">
        <v>56</v>
      </c>
      <c r="B124" s="391"/>
      <c r="C124" s="391"/>
      <c r="D124" s="392"/>
      <c r="E124" s="39" t="s">
        <v>84</v>
      </c>
      <c r="F124" s="363" t="s">
        <v>57</v>
      </c>
      <c r="G124" s="364"/>
      <c r="H124" s="365"/>
      <c r="J124" s="34"/>
      <c r="K124" s="36"/>
      <c r="L124" s="36"/>
      <c r="M124" s="36"/>
      <c r="N124" s="36"/>
    </row>
    <row r="125" spans="1:14" s="8" customFormat="1" ht="20.149999999999999" customHeight="1" x14ac:dyDescent="0.25">
      <c r="A125" s="390" t="s">
        <v>58</v>
      </c>
      <c r="B125" s="391"/>
      <c r="C125" s="391"/>
      <c r="D125" s="392"/>
      <c r="E125" s="39" t="s">
        <v>85</v>
      </c>
      <c r="F125" s="363" t="s">
        <v>59</v>
      </c>
      <c r="G125" s="364"/>
      <c r="H125" s="365"/>
      <c r="J125" s="34"/>
      <c r="K125" s="36"/>
      <c r="L125" s="36"/>
      <c r="M125" s="36"/>
      <c r="N125" s="36"/>
    </row>
    <row r="126" spans="1:14" s="8" customFormat="1" ht="20.149999999999999" customHeight="1" x14ac:dyDescent="0.25">
      <c r="A126" s="390" t="s">
        <v>60</v>
      </c>
      <c r="B126" s="391"/>
      <c r="C126" s="391"/>
      <c r="D126" s="392"/>
      <c r="E126" s="39" t="s">
        <v>86</v>
      </c>
      <c r="F126" s="363" t="s">
        <v>61</v>
      </c>
      <c r="G126" s="364"/>
      <c r="H126" s="365"/>
      <c r="J126" s="34"/>
      <c r="K126" s="36"/>
      <c r="L126" s="36"/>
      <c r="M126" s="36"/>
      <c r="N126" s="36"/>
    </row>
    <row r="127" spans="1:14" s="8" customFormat="1" ht="20.149999999999999" customHeight="1" x14ac:dyDescent="0.25">
      <c r="A127" s="384" t="s">
        <v>39</v>
      </c>
      <c r="B127" s="385"/>
      <c r="C127" s="385"/>
      <c r="D127" s="386"/>
      <c r="E127" s="40"/>
      <c r="F127" s="372"/>
      <c r="G127" s="373"/>
      <c r="H127" s="374"/>
      <c r="J127" s="34"/>
      <c r="K127" s="35"/>
      <c r="L127" s="35"/>
      <c r="M127" s="35"/>
      <c r="N127" s="35"/>
    </row>
    <row r="128" spans="1:14" s="8" customFormat="1" ht="20.149999999999999" customHeight="1" x14ac:dyDescent="0.25">
      <c r="A128" s="390" t="s">
        <v>62</v>
      </c>
      <c r="B128" s="391"/>
      <c r="C128" s="391"/>
      <c r="D128" s="392"/>
      <c r="E128" s="39" t="s">
        <v>87</v>
      </c>
      <c r="F128" s="363" t="s">
        <v>63</v>
      </c>
      <c r="G128" s="364"/>
      <c r="H128" s="365"/>
      <c r="J128" s="34"/>
      <c r="K128" s="36"/>
      <c r="L128" s="36"/>
      <c r="M128" s="36"/>
      <c r="N128" s="36"/>
    </row>
    <row r="129" spans="1:14" s="8" customFormat="1" ht="20.149999999999999" customHeight="1" x14ac:dyDescent="0.25">
      <c r="A129" s="390" t="s">
        <v>64</v>
      </c>
      <c r="B129" s="391"/>
      <c r="C129" s="391"/>
      <c r="D129" s="392"/>
      <c r="E129" s="39" t="s">
        <v>88</v>
      </c>
      <c r="F129" s="363" t="s">
        <v>65</v>
      </c>
      <c r="G129" s="364"/>
      <c r="H129" s="365"/>
      <c r="J129" s="34"/>
      <c r="K129" s="36"/>
      <c r="L129" s="36"/>
      <c r="M129" s="36"/>
      <c r="N129" s="36"/>
    </row>
    <row r="130" spans="1:14" s="8" customFormat="1" ht="20.149999999999999" customHeight="1" x14ac:dyDescent="0.25">
      <c r="A130" s="390" t="s">
        <v>66</v>
      </c>
      <c r="B130" s="391"/>
      <c r="C130" s="391"/>
      <c r="D130" s="392"/>
      <c r="E130" s="39" t="s">
        <v>89</v>
      </c>
      <c r="F130" s="363" t="s">
        <v>67</v>
      </c>
      <c r="G130" s="364"/>
      <c r="H130" s="365"/>
      <c r="J130" s="34"/>
      <c r="K130" s="36"/>
      <c r="L130" s="36"/>
      <c r="M130" s="36"/>
      <c r="N130" s="36"/>
    </row>
    <row r="131" spans="1:14" s="20" customFormat="1" ht="20.149999999999999" customHeight="1" x14ac:dyDescent="0.25">
      <c r="A131" s="387" t="s">
        <v>68</v>
      </c>
      <c r="B131" s="388"/>
      <c r="C131" s="388"/>
      <c r="D131" s="389"/>
      <c r="E131" s="39" t="s">
        <v>90</v>
      </c>
      <c r="F131" s="378" t="s">
        <v>69</v>
      </c>
      <c r="G131" s="379"/>
      <c r="H131" s="380"/>
      <c r="J131" s="34"/>
      <c r="K131" s="37"/>
      <c r="L131" s="37"/>
      <c r="M131" s="37"/>
      <c r="N131" s="37"/>
    </row>
    <row r="132" spans="1:14" s="8" customFormat="1" ht="20.149999999999999" customHeight="1" x14ac:dyDescent="0.25">
      <c r="A132" s="384" t="s">
        <v>40</v>
      </c>
      <c r="B132" s="385"/>
      <c r="C132" s="385"/>
      <c r="D132" s="386"/>
      <c r="E132" s="39" t="s">
        <v>93</v>
      </c>
      <c r="F132" s="363" t="s">
        <v>70</v>
      </c>
      <c r="G132" s="364"/>
      <c r="H132" s="365"/>
      <c r="J132" s="34"/>
      <c r="K132" s="35"/>
      <c r="L132" s="35"/>
      <c r="M132" s="35"/>
      <c r="N132" s="35"/>
    </row>
    <row r="133" spans="1:14" s="8" customFormat="1" ht="20.149999999999999" customHeight="1" x14ac:dyDescent="0.25">
      <c r="A133" s="384" t="s">
        <v>41</v>
      </c>
      <c r="B133" s="385"/>
      <c r="C133" s="385"/>
      <c r="D133" s="386"/>
      <c r="E133" s="39" t="s">
        <v>93</v>
      </c>
      <c r="F133" s="363" t="s">
        <v>71</v>
      </c>
      <c r="G133" s="364"/>
      <c r="H133" s="365"/>
      <c r="J133" s="34"/>
      <c r="K133" s="35"/>
      <c r="L133" s="35"/>
      <c r="M133" s="35"/>
      <c r="N133" s="35"/>
    </row>
    <row r="134" spans="1:14" s="8" customFormat="1" ht="20.149999999999999" customHeight="1" x14ac:dyDescent="0.25">
      <c r="A134" s="384" t="s">
        <v>42</v>
      </c>
      <c r="B134" s="385"/>
      <c r="C134" s="385"/>
      <c r="D134" s="386"/>
      <c r="E134" s="39" t="s">
        <v>94</v>
      </c>
      <c r="F134" s="363" t="s">
        <v>72</v>
      </c>
      <c r="G134" s="364"/>
      <c r="H134" s="365"/>
      <c r="J134" s="34"/>
      <c r="K134" s="35"/>
      <c r="L134" s="35"/>
      <c r="M134" s="35"/>
      <c r="N134" s="35"/>
    </row>
    <row r="135" spans="1:14" s="8" customFormat="1" ht="20.149999999999999" customHeight="1" thickBot="1" x14ac:dyDescent="0.3">
      <c r="A135" s="381" t="s">
        <v>43</v>
      </c>
      <c r="B135" s="382"/>
      <c r="C135" s="382"/>
      <c r="D135" s="383"/>
      <c r="E135" s="38" t="s">
        <v>93</v>
      </c>
      <c r="F135" s="375" t="s">
        <v>73</v>
      </c>
      <c r="G135" s="376"/>
      <c r="H135" s="377"/>
      <c r="J135" s="34"/>
      <c r="K135" s="35"/>
      <c r="L135" s="35"/>
      <c r="M135" s="35"/>
      <c r="N135" s="35"/>
    </row>
  </sheetData>
  <mergeCells count="78">
    <mergeCell ref="A1:H1"/>
    <mergeCell ref="A118:D118"/>
    <mergeCell ref="F118:H118"/>
    <mergeCell ref="F114:H114"/>
    <mergeCell ref="K115:N115"/>
    <mergeCell ref="E71:G71"/>
    <mergeCell ref="A117:D117"/>
    <mergeCell ref="A116:D116"/>
    <mergeCell ref="A115:D115"/>
    <mergeCell ref="A113:D113"/>
    <mergeCell ref="A114:D114"/>
    <mergeCell ref="F113:H113"/>
    <mergeCell ref="A6:H6"/>
    <mergeCell ref="A7:H7"/>
    <mergeCell ref="A48:H48"/>
    <mergeCell ref="A8:A9"/>
    <mergeCell ref="A29:A30"/>
    <mergeCell ref="B29:D29"/>
    <mergeCell ref="E29:G29"/>
    <mergeCell ref="H8:H9"/>
    <mergeCell ref="H29:H30"/>
    <mergeCell ref="A28:H28"/>
    <mergeCell ref="A27:H27"/>
    <mergeCell ref="B8:D8"/>
    <mergeCell ref="E8:G8"/>
    <mergeCell ref="A123:D123"/>
    <mergeCell ref="A122:D122"/>
    <mergeCell ref="A121:D121"/>
    <mergeCell ref="A120:D120"/>
    <mergeCell ref="A119:D119"/>
    <mergeCell ref="A126:D126"/>
    <mergeCell ref="A125:D125"/>
    <mergeCell ref="A124:D124"/>
    <mergeCell ref="A127:D127"/>
    <mergeCell ref="A130:D130"/>
    <mergeCell ref="A129:D129"/>
    <mergeCell ref="A128:D128"/>
    <mergeCell ref="A135:D135"/>
    <mergeCell ref="A134:D134"/>
    <mergeCell ref="A133:D133"/>
    <mergeCell ref="A132:D132"/>
    <mergeCell ref="A131:D131"/>
    <mergeCell ref="F135:H135"/>
    <mergeCell ref="F134:H134"/>
    <mergeCell ref="F133:H133"/>
    <mergeCell ref="F132:H132"/>
    <mergeCell ref="F131:H131"/>
    <mergeCell ref="F130:H130"/>
    <mergeCell ref="F129:H129"/>
    <mergeCell ref="F128:H128"/>
    <mergeCell ref="F127:H127"/>
    <mergeCell ref="F126:H126"/>
    <mergeCell ref="F125:H125"/>
    <mergeCell ref="F124:H124"/>
    <mergeCell ref="F123:H123"/>
    <mergeCell ref="F122:H122"/>
    <mergeCell ref="F121:H121"/>
    <mergeCell ref="F120:H120"/>
    <mergeCell ref="F119:H119"/>
    <mergeCell ref="F117:H117"/>
    <mergeCell ref="F116:H116"/>
    <mergeCell ref="F115:H115"/>
    <mergeCell ref="H50:H51"/>
    <mergeCell ref="A49:H49"/>
    <mergeCell ref="H71:H72"/>
    <mergeCell ref="A70:H70"/>
    <mergeCell ref="H92:H93"/>
    <mergeCell ref="A91:H91"/>
    <mergeCell ref="A69:H69"/>
    <mergeCell ref="A90:H90"/>
    <mergeCell ref="A92:A93"/>
    <mergeCell ref="B92:D92"/>
    <mergeCell ref="E92:G92"/>
    <mergeCell ref="A50:A51"/>
    <mergeCell ref="B50:D50"/>
    <mergeCell ref="E50:G50"/>
    <mergeCell ref="A71:A72"/>
    <mergeCell ref="B71:D71"/>
  </mergeCells>
  <phoneticPr fontId="10" type="noConversion"/>
  <hyperlinks>
    <hyperlink ref="F122" r:id="rId1" display="23-7.4:2 C 1"/>
    <hyperlink ref="F125" r:id="rId2" display="23-7.4:2 E"/>
    <hyperlink ref="F128" r:id="rId3" display="23-7.4:2 C 3"/>
    <hyperlink ref="F129" r:id="rId4" display="23-7.4:2 A "/>
    <hyperlink ref="F115" r:id="rId5" display="23-7.4:2 C 2"/>
    <hyperlink ref="F121" r:id="rId6" display="23-7.4:2 F"/>
    <hyperlink ref="F130" r:id="rId7" display="23-7.4 B "/>
    <hyperlink ref="F116" r:id="rId8" display="23-7.4 E "/>
    <hyperlink ref="F117" r:id="rId9" display="23-7.4:2 G"/>
    <hyperlink ref="F124" r:id="rId10" display="23-7.4:2 D"/>
    <hyperlink ref="F131" r:id="rId11"/>
    <hyperlink ref="F119" r:id="rId12"/>
    <hyperlink ref="F120" r:id="rId13" display="23-7.4:2 G"/>
    <hyperlink ref="F132" r:id="rId14"/>
    <hyperlink ref="F134" r:id="rId15"/>
    <hyperlink ref="F133" r:id="rId16"/>
    <hyperlink ref="F135" r:id="rId17"/>
    <hyperlink ref="F114" r:id="rId18" display="23-7.4:2 C 2"/>
    <hyperlink ref="F114:H114" r:id="rId19" display="Code of Virginia § 23-31"/>
    <hyperlink ref="F118" r:id="rId20" display="23-7.4:2 G"/>
    <hyperlink ref="F118:H118" r:id="rId21" display="Code of Virginia § 23-7.4:2 G"/>
  </hyperlinks>
  <pageMargins left="0.2" right="0.2" top="1" bottom="0.5" header="0.3" footer="0.3"/>
  <pageSetup scale="82" fitToHeight="6" orientation="landscape" horizontalDpi="4294967292" verticalDpi="4294967292"/>
  <headerFooter>
    <oddFooter>&amp;L2014 Six-Year Plan - Tuition Waivers&amp;C&amp;P of &amp;N&amp;RSCHEV - 7/1/2014</oddFooter>
  </headerFooter>
  <extLst>
    <ext xmlns:mx="http://schemas.microsoft.com/office/mac/excel/2008/main" uri="{64002731-A6B0-56B0-2670-7721B7C09600}">
      <mx:PLV Mode="0" OnePage="0" WScale="18"/>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workbookViewId="0">
      <selection sqref="A1:B51"/>
    </sheetView>
  </sheetViews>
  <sheetFormatPr defaultColWidth="9.1796875" defaultRowHeight="12.5" x14ac:dyDescent="0.25"/>
  <cols>
    <col min="1" max="16384" width="9.1796875" style="16"/>
  </cols>
  <sheetData>
    <row r="1" spans="1:2" x14ac:dyDescent="0.25">
      <c r="A1" s="12" t="s">
        <v>17</v>
      </c>
      <c r="B1" s="12" t="s">
        <v>18</v>
      </c>
    </row>
    <row r="2" spans="1:2" x14ac:dyDescent="0.25">
      <c r="A2" s="16">
        <v>1</v>
      </c>
      <c r="B2" s="12" t="s">
        <v>19</v>
      </c>
    </row>
    <row r="3" spans="1:2" x14ac:dyDescent="0.25">
      <c r="A3" s="16">
        <v>2</v>
      </c>
      <c r="B3" s="12" t="s">
        <v>20</v>
      </c>
    </row>
    <row r="4" spans="1:2" x14ac:dyDescent="0.25">
      <c r="A4" s="16">
        <v>3</v>
      </c>
    </row>
    <row r="5" spans="1:2" x14ac:dyDescent="0.25">
      <c r="A5" s="16">
        <v>4</v>
      </c>
    </row>
    <row r="6" spans="1:2" x14ac:dyDescent="0.25">
      <c r="A6" s="16">
        <v>5</v>
      </c>
    </row>
    <row r="7" spans="1:2" x14ac:dyDescent="0.25">
      <c r="A7" s="16">
        <v>6</v>
      </c>
    </row>
    <row r="8" spans="1:2" x14ac:dyDescent="0.25">
      <c r="A8" s="16">
        <v>7</v>
      </c>
    </row>
    <row r="9" spans="1:2" x14ac:dyDescent="0.25">
      <c r="A9" s="16">
        <v>8</v>
      </c>
    </row>
    <row r="10" spans="1:2" x14ac:dyDescent="0.25">
      <c r="A10" s="16">
        <v>9</v>
      </c>
    </row>
    <row r="11" spans="1:2" x14ac:dyDescent="0.25">
      <c r="A11" s="16">
        <v>10</v>
      </c>
    </row>
    <row r="12" spans="1:2" x14ac:dyDescent="0.25">
      <c r="A12" s="16">
        <v>11</v>
      </c>
    </row>
    <row r="13" spans="1:2" x14ac:dyDescent="0.25">
      <c r="A13" s="16">
        <v>12</v>
      </c>
    </row>
    <row r="14" spans="1:2" x14ac:dyDescent="0.25">
      <c r="A14" s="16">
        <v>13</v>
      </c>
    </row>
    <row r="15" spans="1:2" x14ac:dyDescent="0.25">
      <c r="A15" s="16">
        <v>14</v>
      </c>
    </row>
    <row r="16" spans="1:2" x14ac:dyDescent="0.25">
      <c r="A16" s="16">
        <v>15</v>
      </c>
    </row>
    <row r="17" spans="1:1" x14ac:dyDescent="0.25">
      <c r="A17" s="16">
        <v>16</v>
      </c>
    </row>
    <row r="18" spans="1:1" x14ac:dyDescent="0.25">
      <c r="A18" s="16">
        <v>17</v>
      </c>
    </row>
    <row r="19" spans="1:1" x14ac:dyDescent="0.25">
      <c r="A19" s="16">
        <v>18</v>
      </c>
    </row>
    <row r="20" spans="1:1" x14ac:dyDescent="0.25">
      <c r="A20" s="16">
        <v>19</v>
      </c>
    </row>
    <row r="21" spans="1:1" x14ac:dyDescent="0.25">
      <c r="A21" s="16">
        <v>20</v>
      </c>
    </row>
    <row r="22" spans="1:1" x14ac:dyDescent="0.25">
      <c r="A22" s="16">
        <v>21</v>
      </c>
    </row>
    <row r="23" spans="1:1" x14ac:dyDescent="0.25">
      <c r="A23" s="16">
        <v>22</v>
      </c>
    </row>
    <row r="24" spans="1:1" x14ac:dyDescent="0.25">
      <c r="A24" s="16">
        <v>23</v>
      </c>
    </row>
    <row r="25" spans="1:1" x14ac:dyDescent="0.25">
      <c r="A25" s="16">
        <v>24</v>
      </c>
    </row>
    <row r="26" spans="1:1" x14ac:dyDescent="0.25">
      <c r="A26" s="16">
        <v>25</v>
      </c>
    </row>
    <row r="27" spans="1:1" x14ac:dyDescent="0.25">
      <c r="A27" s="16">
        <v>26</v>
      </c>
    </row>
    <row r="28" spans="1:1" x14ac:dyDescent="0.25">
      <c r="A28" s="16">
        <v>27</v>
      </c>
    </row>
    <row r="29" spans="1:1" x14ac:dyDescent="0.25">
      <c r="A29" s="16">
        <v>28</v>
      </c>
    </row>
    <row r="30" spans="1:1" x14ac:dyDescent="0.25">
      <c r="A30" s="16">
        <v>29</v>
      </c>
    </row>
    <row r="31" spans="1:1" x14ac:dyDescent="0.25">
      <c r="A31" s="16">
        <v>30</v>
      </c>
    </row>
    <row r="32" spans="1:1" x14ac:dyDescent="0.25">
      <c r="A32" s="16">
        <v>31</v>
      </c>
    </row>
    <row r="33" spans="1:1" x14ac:dyDescent="0.25">
      <c r="A33" s="16">
        <v>32</v>
      </c>
    </row>
    <row r="34" spans="1:1" x14ac:dyDescent="0.25">
      <c r="A34" s="16">
        <v>33</v>
      </c>
    </row>
    <row r="35" spans="1:1" x14ac:dyDescent="0.25">
      <c r="A35" s="16">
        <v>34</v>
      </c>
    </row>
    <row r="36" spans="1:1" x14ac:dyDescent="0.25">
      <c r="A36" s="16">
        <v>35</v>
      </c>
    </row>
    <row r="37" spans="1:1" x14ac:dyDescent="0.25">
      <c r="A37" s="16">
        <v>36</v>
      </c>
    </row>
    <row r="38" spans="1:1" x14ac:dyDescent="0.25">
      <c r="A38" s="16">
        <v>37</v>
      </c>
    </row>
    <row r="39" spans="1:1" x14ac:dyDescent="0.25">
      <c r="A39" s="16">
        <v>38</v>
      </c>
    </row>
    <row r="40" spans="1:1" x14ac:dyDescent="0.25">
      <c r="A40" s="16">
        <v>39</v>
      </c>
    </row>
    <row r="41" spans="1:1" x14ac:dyDescent="0.25">
      <c r="A41" s="16">
        <v>40</v>
      </c>
    </row>
    <row r="42" spans="1:1" x14ac:dyDescent="0.25">
      <c r="A42" s="16">
        <v>41</v>
      </c>
    </row>
    <row r="43" spans="1:1" x14ac:dyDescent="0.25">
      <c r="A43" s="16">
        <v>42</v>
      </c>
    </row>
    <row r="44" spans="1:1" x14ac:dyDescent="0.25">
      <c r="A44" s="16">
        <v>43</v>
      </c>
    </row>
    <row r="45" spans="1:1" x14ac:dyDescent="0.25">
      <c r="A45" s="16">
        <v>44</v>
      </c>
    </row>
    <row r="46" spans="1:1" x14ac:dyDescent="0.25">
      <c r="A46" s="16">
        <v>45</v>
      </c>
    </row>
    <row r="47" spans="1:1" x14ac:dyDescent="0.25">
      <c r="A47" s="16">
        <v>46</v>
      </c>
    </row>
    <row r="48" spans="1:1" x14ac:dyDescent="0.25">
      <c r="A48" s="16">
        <v>47</v>
      </c>
    </row>
    <row r="49" spans="1:1" x14ac:dyDescent="0.25">
      <c r="A49" s="16">
        <v>48</v>
      </c>
    </row>
    <row r="50" spans="1:1" x14ac:dyDescent="0.25">
      <c r="A50" s="16">
        <v>49</v>
      </c>
    </row>
    <row r="51" spans="1:1" x14ac:dyDescent="0.25">
      <c r="A51" s="16">
        <v>50</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Instructions</vt:lpstr>
      <vt:lpstr>Institution ID</vt:lpstr>
      <vt:lpstr>1-ISUG T&amp;F Increase Rate</vt:lpstr>
      <vt:lpstr>2-Tuit &amp; Oth NGF Rev</vt:lpstr>
      <vt:lpstr>3-Academic-Financial</vt:lpstr>
      <vt:lpstr>4-GF Request</vt:lpstr>
      <vt:lpstr>5-Financial Aid</vt:lpstr>
      <vt:lpstr>Finance-Tuition Waivers</vt:lpstr>
      <vt:lpstr>Sheet1</vt:lpstr>
      <vt:lpstr>'1-ISUG T&amp;F Increase Rate'!Print_Area</vt:lpstr>
      <vt:lpstr>'3-Academic-Financial'!Print_Area</vt:lpstr>
      <vt:lpstr>'4-GF Request'!Print_Area</vt:lpstr>
      <vt:lpstr>'5-Financial Aid'!Print_Area</vt:lpstr>
      <vt:lpstr>'Finance-Tuition Waivers'!Print_Area</vt:lpstr>
      <vt:lpstr>'Institution ID'!Print_Area</vt:lpstr>
      <vt:lpstr>'3-Academic-Financial'!Print_Titles</vt:lpstr>
      <vt:lpstr>'4-GF Request'!Print_Titles</vt:lpstr>
      <vt:lpstr>'Finance-Tuition Waivers'!Print_Titles</vt:lpstr>
      <vt:lpstr>Rank</vt:lpstr>
      <vt:lpstr>YesNo</vt:lpstr>
    </vt:vector>
  </TitlesOfParts>
  <Company>Commonwealth of Virginia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YanZheng</dc:creator>
  <cp:lastModifiedBy>VITA Program</cp:lastModifiedBy>
  <cp:lastPrinted>2021-09-09T13:01:50Z</cp:lastPrinted>
  <dcterms:created xsi:type="dcterms:W3CDTF">2011-02-22T14:15:27Z</dcterms:created>
  <dcterms:modified xsi:type="dcterms:W3CDTF">2021-10-18T17:38:24Z</dcterms:modified>
</cp:coreProperties>
</file>