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3 - FINAL PLANS\UVA\"/>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'3-Academic-Financial'!$A$1:$L$52</definedName>
    <definedName name="_xlnm.Print_Area" localSheetId="5">'4-GF Request'!$A$1:$H$18</definedName>
    <definedName name="_xlnm.Print_Area" localSheetId="7">'Finance-Tuition Waivers'!$A$1:$H$135</definedName>
    <definedName name="_xlnm.Print_Area" localSheetId="1">'Institution ID'!$A$1:$S$8</definedName>
    <definedName name="_xlnm.Print_Titles" localSheetId="4">'3-Academic-Financial'!$1:$2</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5" l="1"/>
  <c r="G35" i="5"/>
  <c r="E18" i="21"/>
  <c r="E16" i="5" l="1"/>
  <c r="D16" i="5" s="1"/>
  <c r="D10" i="21" l="1"/>
  <c r="E34" i="5"/>
  <c r="H34" i="5"/>
  <c r="D18" i="21" l="1"/>
  <c r="G34" i="5"/>
  <c r="D34" i="5"/>
  <c r="E15" i="29"/>
  <c r="E9" i="29"/>
  <c r="C9" i="29"/>
  <c r="C15" i="29"/>
  <c r="A2" i="29" l="1"/>
  <c r="A2" i="28" l="1"/>
  <c r="F56" i="28"/>
  <c r="D56" i="28"/>
  <c r="F55" i="28"/>
  <c r="D55" i="28"/>
  <c r="F54" i="28"/>
  <c r="D54" i="28"/>
  <c r="F53" i="28"/>
  <c r="D53" i="28"/>
  <c r="F52" i="28"/>
  <c r="D52" i="28"/>
  <c r="F51" i="28"/>
  <c r="F43" i="28"/>
  <c r="D43" i="28"/>
  <c r="F42" i="28"/>
  <c r="D42" i="28"/>
  <c r="F41" i="28"/>
  <c r="D41" i="28"/>
  <c r="F40" i="28"/>
  <c r="D40" i="28"/>
  <c r="F39" i="28"/>
  <c r="D39" i="28"/>
  <c r="F38" i="28"/>
  <c r="F44" i="28" s="1"/>
  <c r="D38" i="28"/>
  <c r="F30" i="28"/>
  <c r="D30" i="28"/>
  <c r="F29" i="28"/>
  <c r="D29" i="28"/>
  <c r="F28" i="28"/>
  <c r="D28" i="28"/>
  <c r="F27" i="28"/>
  <c r="D27" i="28"/>
  <c r="F26" i="28"/>
  <c r="D26" i="28"/>
  <c r="F25" i="28"/>
  <c r="F17" i="28"/>
  <c r="D17" i="28"/>
  <c r="F16" i="28"/>
  <c r="D16" i="28"/>
  <c r="F15" i="28"/>
  <c r="D15" i="28"/>
  <c r="F14" i="28"/>
  <c r="D14" i="28"/>
  <c r="F13" i="28"/>
  <c r="I12" i="28"/>
  <c r="J12" i="28" s="1"/>
  <c r="F12" i="28"/>
  <c r="D12" i="28"/>
  <c r="G57" i="28" l="1"/>
  <c r="F18" i="28"/>
  <c r="C18" i="28"/>
  <c r="D18" i="28" s="1"/>
  <c r="G31" i="28"/>
  <c r="C57" i="28"/>
  <c r="D57" i="28" s="1"/>
  <c r="D13" i="28"/>
  <c r="C31" i="28"/>
  <c r="D31" i="28" s="1"/>
  <c r="I38" i="28"/>
  <c r="J38" i="28" s="1"/>
  <c r="D51" i="28"/>
  <c r="I51" i="28"/>
  <c r="J51" i="28" s="1"/>
  <c r="E18" i="28"/>
  <c r="D25" i="28"/>
  <c r="I25" i="28"/>
  <c r="J25" i="28" s="1"/>
  <c r="C44" i="28"/>
  <c r="D44" i="28" s="1"/>
  <c r="G44" i="28"/>
  <c r="F57" i="28"/>
  <c r="G18" i="28"/>
  <c r="E31" i="28"/>
  <c r="E44" i="28"/>
  <c r="E57" i="28"/>
  <c r="F31" i="28"/>
  <c r="E26" i="5"/>
  <c r="H37" i="5" l="1"/>
  <c r="E37" i="5"/>
  <c r="H40" i="5"/>
  <c r="G40" i="5" s="1"/>
  <c r="E40" i="5"/>
  <c r="D40" i="5" s="1"/>
  <c r="G33" i="5"/>
  <c r="G31" i="5"/>
  <c r="G29" i="5"/>
  <c r="D33" i="5"/>
  <c r="D31" i="5"/>
  <c r="D29" i="5"/>
  <c r="D27" i="5"/>
  <c r="G27" i="5"/>
  <c r="A2" i="21"/>
  <c r="H41" i="5"/>
  <c r="H39" i="5"/>
  <c r="H38" i="5"/>
  <c r="H36" i="5"/>
  <c r="H35" i="5"/>
  <c r="H32" i="5"/>
  <c r="H30" i="5"/>
  <c r="H28" i="5"/>
  <c r="H26" i="5"/>
  <c r="E41" i="5"/>
  <c r="E39" i="5"/>
  <c r="E38" i="5"/>
  <c r="E36" i="5"/>
  <c r="E35" i="5"/>
  <c r="E32" i="5"/>
  <c r="E30" i="5"/>
  <c r="E28" i="5"/>
  <c r="H17" i="5"/>
  <c r="H16" i="5"/>
  <c r="H14" i="5"/>
  <c r="H13" i="5"/>
  <c r="H12" i="5"/>
  <c r="H11" i="5"/>
  <c r="E17" i="5"/>
  <c r="E14" i="5"/>
  <c r="E13" i="5"/>
  <c r="E12" i="5"/>
  <c r="E11" i="5"/>
  <c r="F11" i="5"/>
  <c r="I11" i="5"/>
  <c r="I17" i="5"/>
  <c r="I14" i="5"/>
  <c r="I13" i="5"/>
  <c r="A2" i="5"/>
  <c r="D26" i="5"/>
  <c r="B52" i="28"/>
  <c r="H52" i="28" s="1"/>
  <c r="B53" i="28"/>
  <c r="H53" i="28" s="1"/>
  <c r="B54" i="28"/>
  <c r="H54" i="28" s="1"/>
  <c r="B39" i="28"/>
  <c r="H39" i="28" s="1"/>
  <c r="B40" i="28"/>
  <c r="H40" i="28" s="1"/>
  <c r="B41" i="28"/>
  <c r="H41" i="28" s="1"/>
  <c r="B26" i="28"/>
  <c r="H26" i="28" s="1"/>
  <c r="B27" i="28"/>
  <c r="H27" i="28" s="1"/>
  <c r="B28" i="28"/>
  <c r="H28" i="28" s="1"/>
  <c r="B12" i="28"/>
  <c r="B13" i="28"/>
  <c r="H13" i="28" s="1"/>
  <c r="B14" i="28"/>
  <c r="H14" i="28" s="1"/>
  <c r="B15" i="28"/>
  <c r="H15" i="28" s="1"/>
  <c r="F13" i="5"/>
  <c r="F14" i="5"/>
  <c r="F17" i="5"/>
  <c r="D108" i="9"/>
  <c r="G108" i="9"/>
  <c r="H108" i="9"/>
  <c r="D87" i="9"/>
  <c r="G87" i="9"/>
  <c r="H87" i="9"/>
  <c r="G66" i="9"/>
  <c r="D66" i="9"/>
  <c r="H66" i="9"/>
  <c r="D45" i="9"/>
  <c r="G45" i="9"/>
  <c r="H45" i="9"/>
  <c r="D24" i="9"/>
  <c r="G24" i="9"/>
  <c r="H24" i="9"/>
  <c r="D37" i="9"/>
  <c r="G37" i="9"/>
  <c r="H37" i="9"/>
  <c r="F47" i="9"/>
  <c r="E47" i="9"/>
  <c r="C47" i="9"/>
  <c r="B47" i="9"/>
  <c r="D46" i="9"/>
  <c r="G46" i="9"/>
  <c r="H46" i="9"/>
  <c r="G44" i="9"/>
  <c r="D44" i="9"/>
  <c r="H44" i="9"/>
  <c r="G43" i="9"/>
  <c r="D43" i="9"/>
  <c r="H43" i="9"/>
  <c r="G42" i="9"/>
  <c r="D42" i="9"/>
  <c r="G41" i="9"/>
  <c r="D41" i="9"/>
  <c r="G40" i="9"/>
  <c r="D40" i="9"/>
  <c r="G39" i="9"/>
  <c r="D39" i="9"/>
  <c r="H39" i="9"/>
  <c r="G38" i="9"/>
  <c r="D38" i="9"/>
  <c r="G36" i="9"/>
  <c r="D36" i="9"/>
  <c r="G34" i="9"/>
  <c r="D34" i="9"/>
  <c r="H34" i="9"/>
  <c r="G33" i="9"/>
  <c r="D33" i="9"/>
  <c r="G32" i="9"/>
  <c r="D32" i="9"/>
  <c r="G31" i="9"/>
  <c r="D31" i="9"/>
  <c r="H31" i="9"/>
  <c r="F110" i="9"/>
  <c r="E110" i="9"/>
  <c r="C110" i="9"/>
  <c r="B110" i="9"/>
  <c r="G109" i="9"/>
  <c r="D109" i="9"/>
  <c r="G107" i="9"/>
  <c r="D107" i="9"/>
  <c r="H107" i="9"/>
  <c r="G106" i="9"/>
  <c r="D106" i="9"/>
  <c r="H106" i="9"/>
  <c r="G105" i="9"/>
  <c r="D105" i="9"/>
  <c r="H105" i="9"/>
  <c r="G104" i="9"/>
  <c r="D104" i="9"/>
  <c r="G103" i="9"/>
  <c r="D103" i="9"/>
  <c r="G102" i="9"/>
  <c r="D102" i="9"/>
  <c r="G101" i="9"/>
  <c r="D101" i="9"/>
  <c r="G100" i="9"/>
  <c r="D100" i="9"/>
  <c r="G99" i="9"/>
  <c r="D99" i="9"/>
  <c r="H99" i="9"/>
  <c r="G98" i="9"/>
  <c r="D98" i="9"/>
  <c r="G97" i="9"/>
  <c r="D97" i="9"/>
  <c r="G96" i="9"/>
  <c r="D96" i="9"/>
  <c r="G95" i="9"/>
  <c r="D95" i="9"/>
  <c r="G94" i="9"/>
  <c r="D94" i="9"/>
  <c r="F89" i="9"/>
  <c r="E89" i="9"/>
  <c r="C89" i="9"/>
  <c r="B89" i="9"/>
  <c r="G88" i="9"/>
  <c r="D88" i="9"/>
  <c r="H88" i="9"/>
  <c r="G86" i="9"/>
  <c r="D86" i="9"/>
  <c r="G85" i="9"/>
  <c r="D85" i="9"/>
  <c r="H85" i="9"/>
  <c r="G84" i="9"/>
  <c r="D84" i="9"/>
  <c r="G83" i="9"/>
  <c r="D83" i="9"/>
  <c r="H83" i="9"/>
  <c r="G82" i="9"/>
  <c r="D82" i="9"/>
  <c r="H82" i="9"/>
  <c r="G81" i="9"/>
  <c r="D81" i="9"/>
  <c r="H81" i="9"/>
  <c r="G80" i="9"/>
  <c r="D80" i="9"/>
  <c r="G79" i="9"/>
  <c r="D79" i="9"/>
  <c r="H79" i="9"/>
  <c r="G78" i="9"/>
  <c r="D78" i="9"/>
  <c r="G77" i="9"/>
  <c r="D77" i="9"/>
  <c r="H77" i="9"/>
  <c r="G76" i="9"/>
  <c r="D76" i="9"/>
  <c r="H76" i="9"/>
  <c r="G75" i="9"/>
  <c r="D75" i="9"/>
  <c r="H75" i="9"/>
  <c r="G74" i="9"/>
  <c r="D74" i="9"/>
  <c r="G73" i="9"/>
  <c r="D73" i="9"/>
  <c r="G56" i="9"/>
  <c r="D56" i="9"/>
  <c r="H56" i="9"/>
  <c r="F68" i="9"/>
  <c r="E68" i="9"/>
  <c r="C68" i="9"/>
  <c r="B68" i="9"/>
  <c r="G67" i="9"/>
  <c r="D67" i="9"/>
  <c r="G65" i="9"/>
  <c r="D65" i="9"/>
  <c r="G64" i="9"/>
  <c r="D64" i="9"/>
  <c r="H64" i="9"/>
  <c r="G63" i="9"/>
  <c r="D63" i="9"/>
  <c r="G62" i="9"/>
  <c r="D62" i="9"/>
  <c r="G61" i="9"/>
  <c r="D61" i="9"/>
  <c r="G60" i="9"/>
  <c r="D60" i="9"/>
  <c r="G59" i="9"/>
  <c r="D59" i="9"/>
  <c r="G58" i="9"/>
  <c r="D58" i="9"/>
  <c r="G57" i="9"/>
  <c r="D57" i="9"/>
  <c r="G55" i="9"/>
  <c r="D55" i="9"/>
  <c r="G54" i="9"/>
  <c r="D54" i="9"/>
  <c r="G53" i="9"/>
  <c r="D53" i="9"/>
  <c r="G52" i="9"/>
  <c r="D52" i="9"/>
  <c r="F26" i="9"/>
  <c r="E26" i="9"/>
  <c r="C26" i="9"/>
  <c r="B26" i="9"/>
  <c r="H54" i="9"/>
  <c r="H97" i="9"/>
  <c r="H109" i="9"/>
  <c r="H38" i="9"/>
  <c r="H33" i="9"/>
  <c r="H32" i="9"/>
  <c r="H36" i="9"/>
  <c r="H40" i="9"/>
  <c r="H41" i="9"/>
  <c r="H42" i="9"/>
  <c r="H47" i="9"/>
  <c r="H103" i="9"/>
  <c r="G68" i="9"/>
  <c r="H53" i="9"/>
  <c r="H58" i="9"/>
  <c r="H62" i="9"/>
  <c r="H67" i="9"/>
  <c r="H96" i="9"/>
  <c r="H104" i="9"/>
  <c r="H78" i="9"/>
  <c r="H100" i="9"/>
  <c r="G47" i="9"/>
  <c r="H59" i="9"/>
  <c r="H73" i="9"/>
  <c r="H86" i="9"/>
  <c r="H94" i="9"/>
  <c r="H101" i="9"/>
  <c r="H61" i="9"/>
  <c r="H65" i="9"/>
  <c r="H55" i="9"/>
  <c r="H63" i="9"/>
  <c r="G89" i="9"/>
  <c r="H80" i="9"/>
  <c r="G110" i="9"/>
  <c r="H98" i="9"/>
  <c r="H57" i="9"/>
  <c r="D68" i="9"/>
  <c r="H60" i="9"/>
  <c r="H74" i="9"/>
  <c r="H84" i="9"/>
  <c r="D110" i="9"/>
  <c r="H102" i="9"/>
  <c r="D47" i="9"/>
  <c r="H95" i="9"/>
  <c r="D89" i="9"/>
  <c r="H52" i="9"/>
  <c r="H110" i="9"/>
  <c r="H89" i="9"/>
  <c r="H68" i="9"/>
  <c r="G10" i="9"/>
  <c r="D10" i="9"/>
  <c r="H10" i="9"/>
  <c r="G25" i="9"/>
  <c r="D25" i="9"/>
  <c r="G23" i="9"/>
  <c r="D23" i="9"/>
  <c r="G22" i="9"/>
  <c r="D22" i="9"/>
  <c r="G21" i="9"/>
  <c r="D21" i="9"/>
  <c r="H21" i="9"/>
  <c r="G20" i="9"/>
  <c r="D20" i="9"/>
  <c r="G19" i="9"/>
  <c r="D19" i="9"/>
  <c r="G18" i="9"/>
  <c r="D18" i="9"/>
  <c r="G17" i="9"/>
  <c r="D17" i="9"/>
  <c r="H17" i="9"/>
  <c r="G15" i="9"/>
  <c r="D15" i="9"/>
  <c r="G13" i="9"/>
  <c r="D13" i="9"/>
  <c r="G12" i="9"/>
  <c r="D12" i="9"/>
  <c r="G11" i="9"/>
  <c r="D11" i="9"/>
  <c r="H11" i="9"/>
  <c r="G26" i="9"/>
  <c r="D26" i="9"/>
  <c r="H15" i="9"/>
  <c r="H20" i="9"/>
  <c r="H25" i="9"/>
  <c r="H13" i="9"/>
  <c r="H19" i="9"/>
  <c r="H23" i="9"/>
  <c r="H12" i="9"/>
  <c r="H18" i="9"/>
  <c r="H22" i="9"/>
  <c r="H26" i="9"/>
  <c r="A1" i="9"/>
  <c r="A2" i="9"/>
  <c r="A2" i="2"/>
  <c r="F18" i="21" l="1"/>
  <c r="G18" i="21"/>
  <c r="G30" i="5"/>
  <c r="G12" i="5"/>
  <c r="G32" i="5"/>
  <c r="B51" i="28"/>
  <c r="E22" i="2"/>
  <c r="C29" i="2"/>
  <c r="B38" i="28"/>
  <c r="D22" i="2"/>
  <c r="B25" i="28"/>
  <c r="H25" i="28" s="1"/>
  <c r="C22" i="2"/>
  <c r="G16" i="5"/>
  <c r="G36" i="5"/>
  <c r="D17" i="5"/>
  <c r="G11" i="5"/>
  <c r="G15" i="5"/>
  <c r="D39" i="5"/>
  <c r="E29" i="2"/>
  <c r="B29" i="28"/>
  <c r="H29" i="28" s="1"/>
  <c r="B17" i="28"/>
  <c r="H17" i="28" s="1"/>
  <c r="B56" i="28"/>
  <c r="H56" i="28" s="1"/>
  <c r="D29" i="2"/>
  <c r="H12" i="28"/>
  <c r="B30" i="28"/>
  <c r="H30" i="28" s="1"/>
  <c r="B42" i="28"/>
  <c r="H42" i="28" s="1"/>
  <c r="H38" i="28"/>
  <c r="B16" i="28"/>
  <c r="H16" i="28" s="1"/>
  <c r="B43" i="28"/>
  <c r="H43" i="28" s="1"/>
  <c r="B55" i="28"/>
  <c r="H55" i="28" s="1"/>
  <c r="H51" i="28"/>
  <c r="B29" i="2"/>
  <c r="B22" i="2"/>
  <c r="D30" i="5"/>
  <c r="D13" i="5"/>
  <c r="G17" i="5"/>
  <c r="D11" i="5"/>
  <c r="D15" i="5"/>
  <c r="G14" i="5"/>
  <c r="D38" i="5"/>
  <c r="G38" i="5"/>
  <c r="E19" i="5"/>
  <c r="E25" i="5" s="1"/>
  <c r="E42" i="5" s="1"/>
  <c r="H19" i="5"/>
  <c r="H25" i="5" s="1"/>
  <c r="H42" i="5" s="1"/>
  <c r="G28" i="5"/>
  <c r="G39" i="5"/>
  <c r="D37" i="5"/>
  <c r="D32" i="5"/>
  <c r="D28" i="5"/>
  <c r="D35" i="5"/>
  <c r="I19" i="5"/>
  <c r="I25" i="5" s="1"/>
  <c r="I42" i="5" s="1"/>
  <c r="F19" i="5"/>
  <c r="D14" i="5"/>
  <c r="G13" i="5"/>
  <c r="D36" i="5"/>
  <c r="G26" i="5"/>
  <c r="G41" i="5"/>
  <c r="G37" i="5"/>
  <c r="D12" i="5"/>
  <c r="F25" i="5" l="1"/>
  <c r="F42" i="5" s="1"/>
  <c r="I51" i="5"/>
  <c r="H51" i="5"/>
  <c r="B18" i="28"/>
  <c r="B31" i="28"/>
  <c r="G19" i="5"/>
  <c r="G25" i="5" s="1"/>
  <c r="G42" i="5" s="1"/>
  <c r="B44" i="28"/>
  <c r="H44" i="28"/>
  <c r="H18" i="28"/>
  <c r="H57" i="28"/>
  <c r="H31" i="28"/>
  <c r="B57" i="28"/>
  <c r="D19" i="5"/>
  <c r="D25" i="5" s="1"/>
  <c r="D42" i="5" s="1"/>
</calcChain>
</file>

<file path=xl/sharedStrings.xml><?xml version="1.0" encoding="utf-8"?>
<sst xmlns="http://schemas.openxmlformats.org/spreadsheetml/2006/main" count="554" uniqueCount="308">
  <si>
    <t xml:space="preserve">INSTRUCTIONS FOR SUBMITTING 2021 INSTITUTIONAL SIX-YEAR PLAN </t>
  </si>
  <si>
    <t>Due Date: July 1, 2021</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</si>
  <si>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</si>
  <si>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</si>
  <si>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</si>
  <si>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2021 Six-year Plan Format</t>
  </si>
  <si>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</si>
  <si>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</si>
  <si>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INSTRUCTIONS FOR SECTIONS</t>
  </si>
  <si>
    <t>1. In-state Undergraduate Tuition and Fee Increase Rate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</si>
  <si>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</si>
  <si>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Tuition and Other Nongeneral Fund Revenue</t>
  </si>
  <si>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</si>
  <si>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3. Academic-Financial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</si>
  <si>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</si>
  <si>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</si>
  <si>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</si>
  <si>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GOAL 1 EQUITABLE: CLOSE ACCESS AND COMPLETION GAPS.</t>
  </si>
  <si>
    <t>GOAL 2 AFFORDABLE: LOWER COSTS TO STUDENTS.</t>
  </si>
  <si>
    <t>GOAL 3 TRANSFORMATIVE: EXPAND PROSPERITY.</t>
  </si>
  <si>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</si>
  <si>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</si>
  <si>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</si>
  <si>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5. Financial Aid</t>
  </si>
  <si>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</si>
  <si>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</si>
  <si>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</si>
  <si>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</si>
  <si>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</si>
  <si>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t>Contacts for Questions:</t>
  </si>
  <si>
    <t xml:space="preserve">General Questions - Jean Huskey (jeanhuskey@schev.edu) </t>
  </si>
  <si>
    <t>Academic - Beverly Rebar (beverlyrebar@schev.edu)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</si>
  <si>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</si>
  <si>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</si>
  <si>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</si>
  <si>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</si>
  <si>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</si>
  <si>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</si>
  <si>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</si>
  <si>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</si>
  <si>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</si>
  <si>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</si>
  <si>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</si>
  <si>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</si>
  <si>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</si>
  <si>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</si>
  <si>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</si>
  <si>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</si>
  <si>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</si>
  <si>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</si>
  <si>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</si>
  <si>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</si>
  <si>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</si>
  <si>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</si>
  <si>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</si>
  <si>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</si>
  <si>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</si>
  <si>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</si>
  <si>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</si>
  <si>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 Part I (2021): 2022-23 through 2027-28</t>
  </si>
  <si>
    <t>Due: July 1, 2021</t>
  </si>
  <si>
    <t>Institution:</t>
  </si>
  <si>
    <t>University of Virginia</t>
  </si>
  <si>
    <t>Institution UNITID:</t>
  </si>
  <si>
    <t>207</t>
  </si>
  <si>
    <t>Individual responsible for plan</t>
  </si>
  <si>
    <t>Name:</t>
  </si>
  <si>
    <t>Colette Sheehy</t>
  </si>
  <si>
    <t>Email address:</t>
  </si>
  <si>
    <t>cc@virginia.edu</t>
  </si>
  <si>
    <t>Telephone number:</t>
  </si>
  <si>
    <t>434.924.3349</t>
  </si>
  <si>
    <t>Part 1: In-State Undergraduate Tuition and Mandatory Fee Increase Plans in 2022-24 Biennium</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</si>
  <si>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</si>
  <si>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In-State Undergraduate Tuition and Mandatory E&amp;G Fees</t>
  </si>
  <si>
    <t>2021-22</t>
  </si>
  <si>
    <t>2022-23</t>
  </si>
  <si>
    <t>2023-24</t>
  </si>
  <si>
    <t>Charge (BOV approved)</t>
  </si>
  <si>
    <t>Planned Charge</t>
  </si>
  <si>
    <t>% Increase</t>
  </si>
  <si>
    <t>In-State Undergraduate Mandatory Non-E&amp;G Fees</t>
  </si>
  <si>
    <t>Assumptions for:</t>
  </si>
  <si>
    <t>2021-22 IS UG Tuition + E&amp;G Fee</t>
  </si>
  <si>
    <t xml:space="preserve">1st year weighted average - UG Tuition, Differential and E&amp;G Fees </t>
  </si>
  <si>
    <t>FY2023 &amp; FY2024 IS UG Tuition + E&amp;G Fee</t>
  </si>
  <si>
    <t>Tuition, E&amp;G and Non-E&amp;G fee increases are based on HEPI + 2% (slightly higher to help fund FY22 salary increase) and HEPI + 1%, respectively</t>
  </si>
  <si>
    <t xml:space="preserve">Part 2: Tuition and Other Nongeneral Fund (NGF) Revenue </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</si>
  <si>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</si>
  <si>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 xml:space="preserve">Items </t>
  </si>
  <si>
    <t>2020-2021 (Actual)</t>
  </si>
  <si>
    <t>2021-2022 (Estimated)</t>
  </si>
  <si>
    <t>2022-2023 (Planned)</t>
  </si>
  <si>
    <t>2023-2024 (Planned)</t>
  </si>
  <si>
    <t>Total Collected Tuition Revenue</t>
  </si>
  <si>
    <t>Total Projected Tuition Revenue</t>
  </si>
  <si>
    <t>E&amp;G Programs</t>
  </si>
  <si>
    <t>Undergraduate, In-State</t>
  </si>
  <si>
    <t>Undergraduate, Out-of-State</t>
  </si>
  <si>
    <t>Graduate, In-State</t>
  </si>
  <si>
    <t>Graduate, Out-of-State</t>
  </si>
  <si>
    <t xml:space="preserve"> </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</si>
  <si>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</si>
  <si>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</si>
  <si>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</si>
  <si>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</si>
  <si>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</si>
  <si>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</si>
  <si>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</si>
  <si>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</si>
  <si>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</si>
  <si>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</si>
  <si>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Other NGF</t>
  </si>
  <si>
    <t xml:space="preserve">Total E&amp;G Revenue </t>
  </si>
  <si>
    <t>Non-E&amp;G Fee Revenue</t>
  </si>
  <si>
    <t>Total Tuition Revenue</t>
  </si>
  <si>
    <t xml:space="preserve">  In-State undergraduates</t>
  </si>
  <si>
    <t xml:space="preserve">  All Other students</t>
  </si>
  <si>
    <t xml:space="preserve">  Total non-E&amp;G fee revenue</t>
  </si>
  <si>
    <t>Total Auxiliary Revenue</t>
  </si>
  <si>
    <t>Part 3: ACADEMIC-FINANCIAL PLAN</t>
  </si>
  <si>
    <t>3A: Six-Year Plan for Academic and Support Service Strategies for Six-year Period (2022-2028)</t>
  </si>
  <si>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</si>
  <si>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Priority Ranking</t>
  </si>
  <si>
    <t>ACADEMIC AND SUPPORT SERVICE STRATEGIES FOR SIX-YEAR PERIOD (2022-2028)</t>
  </si>
  <si>
    <t>Biennium 2022-2024 (7/1/22-6/30/24)</t>
  </si>
  <si>
    <t>Description of Strategy</t>
  </si>
  <si>
    <t>Two Additional Biennia</t>
  </si>
  <si>
    <t>Strategies (Short Title)</t>
  </si>
  <si>
    <t>VP Goal</t>
  </si>
  <si>
    <t>Concise Information for Each Strategy</t>
  </si>
  <si>
    <t>Information for 2024- 2028</t>
  </si>
  <si>
    <t>2022-2023</t>
  </si>
  <si>
    <t>2023-2024</t>
  </si>
  <si>
    <t>Total Amount</t>
  </si>
  <si>
    <t>Reallocation</t>
  </si>
  <si>
    <t>Amount From Tuition Revenue</t>
  </si>
  <si>
    <t>SuccessUVA</t>
  </si>
  <si>
    <t>1,2</t>
  </si>
  <si>
    <t>Expand efforts to attract more first-generation and under-represented students and provide them with the resources and support that they need. Funding to be provided by other institutional resources. (additional details available on page 4 of the narrative)</t>
  </si>
  <si>
    <t>Expand efforts to attract more first-generation and under-represented students and provide them with the resources and support that they need.</t>
  </si>
  <si>
    <t>Third-Century Faculty Initiative</t>
  </si>
  <si>
    <t>1,2,3</t>
  </si>
  <si>
    <t>Invest in innovative hiring programs to recruit the very best researchers, teachers, and mentors. Additional funding will be necessary and will be provided by other institutional resources. (additional details available on page 4 of the narrative)</t>
  </si>
  <si>
    <t>Invest in innovative hiring programs to recruit the very best researchers, teachers, and mentors.</t>
  </si>
  <si>
    <t>Pathways to Research Preeminence</t>
  </si>
  <si>
    <t>Invest in research infrastructure; focus on pressing issues that will allow UVA to be an international leader in research; and provide funding to launch and grow research initiatives. Funding to be provided by other institutional resources. (additional details available on page 4 of the narrative)</t>
  </si>
  <si>
    <t>Invest in research infrastructure; focus on pressing issues that will allow UVA to be an international leader in research; and provide funding to launch and grow research initiatives.</t>
  </si>
  <si>
    <t>Open Grounds at Emmet-Ivy</t>
  </si>
  <si>
    <t>Encourage cross-disciplinary endeavors involving people from across grounds and beyond, in an active and engaging environment on the 14-acre site at the Emmet-Ivy site to enhance our community and encourage cross-disciplinary discoveries. Funding to be provided by other institutional resources. (additional details available on page 3 of the narrative)</t>
  </si>
  <si>
    <t>Encourage cross-disciplinary endeavors involving people from across grounds and beyond, in an active and engaging environment on the 14-acre site at the Emmet-Ivy site to enhance our community and encourage cross-disciplinary discoveries.</t>
  </si>
  <si>
    <t>Broadening our Horizons</t>
  </si>
  <si>
    <t>Increase our impact in Northern Virginia by growing our research footprint, reaching more students, and developing new partnerships, including those focused on workforce development. Partner with the College at Wise to support economic development in Southwest Virginia. Additional funding to be provided by other institutional resources. (additional details available on page 5 of the narrative)</t>
  </si>
  <si>
    <t>Increase our impact in Northern Virginia by growing our research footprint, reaching more students, and developing new partnerships, including those focused on workforce development. Partner with the College at Wise to support economic development in Southwest Virginia.</t>
  </si>
  <si>
    <t xml:space="preserve">Bachelor’s Completion &amp; Certificate Programs </t>
  </si>
  <si>
    <t>Expand degree-completion opportunities and other offerings for skill development. Additional funding may be necessary and will be provided by other institutional resources. (additional details available on page 5 of the narrative)</t>
  </si>
  <si>
    <t>Expand degree-completion opportunities and other offerings for skill development.</t>
  </si>
  <si>
    <t>Citizen-Leaders for the 21st Century</t>
  </si>
  <si>
    <t>Prepare students to be productive servant-leaders in a diverse, globally connected world, regardless of their careers or professions. Funding to be provided by other institutional resources. (additional details available on page 5 of the narrative)</t>
  </si>
  <si>
    <t>Prepare students to be productive servant-leaders in a diverse, globally connected world, regardless of their careers or professions.</t>
  </si>
  <si>
    <t>Total 2022-2024 Costs (Included in Financial Plan 'Total Additional Funding Need')</t>
  </si>
  <si>
    <t>3B: Six-Year Financial Plan for Educational and General Programs, Incremental Operating Budget Need 2022-2024 Biennium</t>
  </si>
  <si>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</si>
  <si>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t>Assuming No Additional General Fund</t>
  </si>
  <si>
    <r>
      <t>Total Incremental Cost from Academic Plan</t>
    </r>
    <r>
      <rPr>
        <b/>
        <vertAlign val="superscript"/>
        <sz val="12"/>
        <rFont val="Arial"/>
        <family val="2"/>
      </rPr>
      <t>1</t>
    </r>
  </si>
  <si>
    <t>Increase T&amp;R Faculty Salaries ($)</t>
  </si>
  <si>
    <r>
      <t>T&amp;R Faculty Salary Increase Rate(%)</t>
    </r>
    <r>
      <rPr>
        <vertAlign val="superscript"/>
        <sz val="12"/>
        <rFont val="Arial"/>
        <family val="2"/>
      </rPr>
      <t>2</t>
    </r>
  </si>
  <si>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</si>
  <si>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</si>
  <si>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</si>
  <si>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</si>
  <si>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Increase University Staff Salaries</t>
    </r>
    <r>
      <rPr>
        <vertAlign val="superscript"/>
        <sz val="12"/>
        <rFont val="Arial"/>
        <family val="2"/>
      </rPr>
      <t xml:space="preserve"> </t>
    </r>
    <r>
      <rPr>
        <sz val="12"/>
        <rFont val="Arial"/>
        <family val="2"/>
      </rPr>
      <t>($)</t>
    </r>
  </si>
  <si>
    <r>
      <t>University Staff Salary Increase Rate (%)</t>
    </r>
    <r>
      <rPr>
        <vertAlign val="superscript"/>
        <sz val="12"/>
        <rFont val="Arial"/>
        <family val="2"/>
      </rPr>
      <t>2</t>
    </r>
  </si>
  <si>
    <r>
      <t>Increase Number of Full-Time T&amp;R Faculty($)</t>
    </r>
    <r>
      <rPr>
        <vertAlign val="superscript"/>
        <sz val="12"/>
        <rFont val="Arial"/>
        <family val="2"/>
      </rPr>
      <t>3</t>
    </r>
  </si>
  <si>
    <t>O&amp;M for New Facilities</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</si>
  <si>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</si>
  <si>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</si>
  <si>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</si>
  <si>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</si>
  <si>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</si>
  <si>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</si>
  <si>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Total Additional Funding Need</t>
  </si>
  <si>
    <t>Notes:</t>
  </si>
  <si>
    <t>(1) Please ensure that these items are not double counted if they are already included in the incremental cost of the academic plan.</t>
  </si>
  <si>
    <t xml:space="preserve">(2) If planned, enter the cost of any institution-wide increase. </t>
  </si>
  <si>
    <t>(3) If planned, enter the cost of additional FTE faculty.</t>
  </si>
  <si>
    <t>Auto Check (Match = $0)</t>
  </si>
  <si>
    <t>Match Incremental Tuit Rev in Part 2</t>
  </si>
  <si>
    <t>If not matched, please provide explanation in these fields.</t>
  </si>
  <si>
    <t>Driven by increased costs associated with the University’s strategic priorities listed above (and detailed in the narrative), FY2022 salary increases, O&amp;M for new facilities, utility rate increases, and financial aid. A portion of the FY2022 salary increase will be covered by the additional 1% tuition increase in FY2023.  Private funds/other sources will be used to cover any shortfall.</t>
  </si>
  <si>
    <t>Driven by increased costs associated with the University’s strategic priorities listed above (and detailed in the narrative), the ongoing impact of the salary increases implemented in FY2022, O&amp;M for new facilities, utility rate increases, and financial aid.  Private funds/other sources will be used to cover any shortfall.</t>
  </si>
  <si>
    <t>Part 4: General Fund (GF) Request</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</si>
  <si>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</si>
  <si>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Initiatives Requiring General Fund Support</t>
  </si>
  <si>
    <t>Notes</t>
  </si>
  <si>
    <t>Strategies (Match Academic-Financial Worksheet Short Title)</t>
  </si>
  <si>
    <t>GF Support</t>
  </si>
  <si>
    <t>Maintain Affordable Access</t>
  </si>
  <si>
    <t>Makes permanent the one-time GF allocation to address affordability issues due to unavoidable cost increases and required expenses; additional details available on page 8 of the narrative</t>
  </si>
  <si>
    <t>Minimum Wage Increases for Work Study Students</t>
  </si>
  <si>
    <t>2,3</t>
  </si>
  <si>
    <t>Additional details available on page 8 of the narrative</t>
  </si>
  <si>
    <t>Public Service Loan Forgiveness Pilot Program</t>
  </si>
  <si>
    <t>Cancer Research Funding</t>
  </si>
  <si>
    <t>FY21 COVID Direct Expense Recovery</t>
  </si>
  <si>
    <t>Health Insurance Premiums</t>
  </si>
  <si>
    <t>Utilities</t>
  </si>
  <si>
    <t>Part 5: Financial Aid Plan</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</si>
  <si>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</si>
  <si>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</si>
  <si>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</si>
  <si>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</si>
  <si>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2020-21 (Actual)  Please see footnote below</t>
    </r>
  </si>
  <si>
    <t>T&amp;F Used for Financial Aid</t>
  </si>
  <si>
    <t>Tuition Revenue for Financial Aid     (Program 108)</t>
  </si>
  <si>
    <t>% Revenue for Financial Aid</t>
  </si>
  <si>
    <t>Distribution of Financial Aid</t>
  </si>
  <si>
    <t>Unfunded Scholarships</t>
  </si>
  <si>
    <t>Other Tuition Discounts and Waivers</t>
  </si>
  <si>
    <t>Gross Tuition Revenue (Cols. B+F+G)</t>
  </si>
  <si>
    <t>Compliance</t>
  </si>
  <si>
    <t>with § 4-5.1.a.i</t>
  </si>
  <si>
    <t>First Professional, In-State</t>
  </si>
  <si>
    <t>First Professional, Out-of-State</t>
  </si>
  <si>
    <t>Total</t>
  </si>
  <si>
    <t>2021-22 (Estimated)</t>
  </si>
  <si>
    <t>2022-23 (Planned)</t>
  </si>
  <si>
    <t>2023-24 (Planned)</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</si>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</sst>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quot;$&quot;#,##0"/>
    <numFmt numFmtId="165" formatCode="0.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b/>
      <i/>
      <sz val="18"/>
      <color theme="1"/>
      <name val="Arial"/>
      <family val="2"/>
    </font>
    <font>
      <sz val="12"/>
      <color rgb="FFFF0000"/>
      <name val="Arial"/>
      <family val="2"/>
    </font>
    <font>
      <sz val="12"/>
      <color rgb="FF000000"/>
      <name val="Arial"/>
      <family val="2"/>
    </font>
    <font>
      <sz val="10"/>
      <name val="Arial"/>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rgb="FFD9D9D9"/>
        <bgColor rgb="FF000000"/>
      </patternFill>
    </fill>
    <fill>
      <patternFill patternType="solid">
        <fgColor rgb="FFBFBFBF"/>
        <bgColor indexed="64"/>
      </patternFill>
    </fill>
  </fills>
  <borders count="8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
      <left/>
      <right style="thin">
        <color rgb="FF000000"/>
      </right>
      <top style="thin">
        <color indexed="64"/>
      </top>
      <bottom style="thin">
        <color indexed="64"/>
      </bottom>
      <diagonal/>
    </border>
    <border>
      <left style="thin">
        <color auto="1"/>
      </left>
      <right style="medium">
        <color auto="1"/>
      </right>
      <top style="double">
        <color indexed="64"/>
      </top>
      <bottom style="thin">
        <color auto="1"/>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9"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4" fontId="77" fillId="0" borderId="0" applyFont="0" applyFill="0" applyBorder="0" applyAlignment="0" applyProtection="0"/>
  </cellStyleXfs>
  <cellXfs count="420">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xf>
    <xf numFmtId="0" fontId="12" fillId="0" borderId="0" xfId="1" applyAlignment="1">
      <alignment vertical="center"/>
    </xf>
    <xf numFmtId="0" fontId="12" fillId="0" borderId="0" xfId="1"/>
    <xf numFmtId="0" fontId="25" fillId="0" borderId="0" xfId="1" applyFont="1"/>
    <xf numFmtId="0" fontId="12" fillId="0" borderId="0" xfId="1" applyAlignment="1">
      <alignment horizontal="left" vertical="center"/>
    </xf>
    <xf numFmtId="0" fontId="13" fillId="0" borderId="0" xfId="0" applyFont="1" applyAlignment="1">
      <alignment horizontal="left"/>
    </xf>
    <xf numFmtId="0" fontId="35" fillId="0" borderId="0" xfId="0" applyFont="1" applyAlignment="1">
      <alignment vertical="center"/>
    </xf>
    <xf numFmtId="164" fontId="12" fillId="6" borderId="2" xfId="0" applyNumberFormat="1" applyFont="1" applyFill="1" applyBorder="1" applyAlignment="1" applyProtection="1">
      <alignment horizontal="right" vertical="center"/>
      <protection locked="0"/>
    </xf>
    <xf numFmtId="164" fontId="12" fillId="2" borderId="2" xfId="0" applyNumberFormat="1" applyFont="1" applyFill="1" applyBorder="1" applyAlignment="1" applyProtection="1">
      <alignment horizontal="right" vertical="center"/>
      <protection locked="0"/>
    </xf>
    <xf numFmtId="0" fontId="34" fillId="0" borderId="0" xfId="0" applyFont="1" applyAlignment="1">
      <alignment vertical="center"/>
    </xf>
    <xf numFmtId="0" fontId="20" fillId="6" borderId="34" xfId="0" applyFont="1" applyFill="1" applyBorder="1" applyAlignment="1">
      <alignment vertical="center"/>
    </xf>
    <xf numFmtId="164" fontId="11" fillId="2" borderId="35" xfId="0" applyNumberFormat="1" applyFont="1" applyFill="1" applyBorder="1" applyAlignment="1" applyProtection="1">
      <alignment horizontal="right" vertical="center"/>
      <protection locked="0"/>
    </xf>
    <xf numFmtId="164" fontId="12" fillId="2" borderId="28"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1" fillId="2" borderId="33" xfId="0" applyNumberFormat="1" applyFont="1" applyFill="1" applyBorder="1" applyAlignment="1">
      <alignment vertical="center"/>
    </xf>
    <xf numFmtId="0" fontId="12" fillId="6" borderId="17" xfId="0" applyFont="1" applyFill="1" applyBorder="1" applyAlignment="1">
      <alignment horizontal="left" vertical="center"/>
    </xf>
    <xf numFmtId="0" fontId="11" fillId="2" borderId="16" xfId="0" applyFont="1" applyFill="1" applyBorder="1" applyAlignment="1">
      <alignment horizontal="center" vertical="center"/>
    </xf>
    <xf numFmtId="0" fontId="12" fillId="6" borderId="0" xfId="0" applyFont="1" applyFill="1" applyAlignment="1">
      <alignment horizontal="left" vertical="center" indent="2"/>
    </xf>
    <xf numFmtId="0" fontId="12" fillId="6" borderId="0" xfId="0" applyFont="1" applyFill="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3" xfId="0" applyFont="1" applyFill="1" applyBorder="1" applyAlignment="1">
      <alignment vertical="center" wrapText="1"/>
    </xf>
    <xf numFmtId="164" fontId="12" fillId="4" borderId="3" xfId="0" applyNumberFormat="1" applyFont="1" applyFill="1" applyBorder="1" applyAlignment="1" applyProtection="1">
      <alignment horizontal="right" vertical="center"/>
      <protection locked="0"/>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1" xfId="12" applyFont="1" applyBorder="1" applyAlignment="1">
      <alignment horizontal="left"/>
    </xf>
    <xf numFmtId="164" fontId="17" fillId="0" borderId="22" xfId="12" applyNumberFormat="1" applyFont="1" applyBorder="1" applyAlignment="1">
      <alignment horizontal="right" wrapText="1"/>
    </xf>
    <xf numFmtId="0" fontId="17" fillId="0" borderId="23" xfId="12" applyFont="1" applyBorder="1" applyAlignment="1">
      <alignment horizontal="left"/>
    </xf>
    <xf numFmtId="0" fontId="17" fillId="0" borderId="24" xfId="12" applyFont="1" applyBorder="1" applyAlignment="1">
      <alignment horizontal="left"/>
    </xf>
    <xf numFmtId="0" fontId="17" fillId="0" borderId="14" xfId="12" applyFont="1" applyBorder="1" applyAlignment="1">
      <alignment horizontal="left" indent="2"/>
    </xf>
    <xf numFmtId="164" fontId="17" fillId="3" borderId="22" xfId="12" applyNumberFormat="1" applyFont="1" applyFill="1" applyBorder="1" applyAlignment="1">
      <alignment horizontal="right" vertical="center" wrapText="1"/>
    </xf>
    <xf numFmtId="164" fontId="17" fillId="3" borderId="19" xfId="12" applyNumberFormat="1" applyFont="1" applyFill="1" applyBorder="1" applyAlignment="1">
      <alignment vertical="center"/>
    </xf>
    <xf numFmtId="164" fontId="17" fillId="3" borderId="16" xfId="12" applyNumberFormat="1" applyFont="1" applyFill="1" applyBorder="1" applyAlignment="1">
      <alignment vertical="center"/>
    </xf>
    <xf numFmtId="164" fontId="17" fillId="3" borderId="19" xfId="12" applyNumberFormat="1" applyFont="1" applyFill="1" applyBorder="1" applyAlignment="1">
      <alignment horizontal="right" vertical="center"/>
    </xf>
    <xf numFmtId="164" fontId="17" fillId="3" borderId="16" xfId="12" applyNumberFormat="1" applyFont="1" applyFill="1" applyBorder="1" applyAlignment="1">
      <alignment horizontal="right" vertical="center"/>
    </xf>
    <xf numFmtId="0" fontId="14" fillId="2" borderId="0" xfId="0" applyFont="1" applyFill="1"/>
    <xf numFmtId="164" fontId="17" fillId="2" borderId="32" xfId="0" applyNumberFormat="1" applyFont="1" applyFill="1" applyBorder="1" applyAlignment="1">
      <alignment horizontal="right" vertical="center"/>
    </xf>
    <xf numFmtId="164" fontId="17" fillId="2" borderId="33" xfId="0" applyNumberFormat="1" applyFont="1" applyFill="1" applyBorder="1" applyAlignment="1">
      <alignment horizontal="right" vertical="center"/>
    </xf>
    <xf numFmtId="164" fontId="17" fillId="2" borderId="2" xfId="0" applyNumberFormat="1" applyFont="1" applyFill="1" applyBorder="1" applyAlignment="1">
      <alignment horizontal="right" vertical="center"/>
    </xf>
    <xf numFmtId="164" fontId="12" fillId="0" borderId="0" xfId="1" applyNumberFormat="1" applyProtection="1">
      <protection locked="0"/>
    </xf>
    <xf numFmtId="0" fontId="26" fillId="0" borderId="0" xfId="1" applyFont="1" applyAlignment="1">
      <alignment vertical="center"/>
    </xf>
    <xf numFmtId="0" fontId="26" fillId="0" borderId="0" xfId="0" applyFont="1" applyAlignment="1">
      <alignment vertical="center"/>
    </xf>
    <xf numFmtId="0" fontId="57" fillId="5" borderId="10" xfId="0" applyFont="1" applyFill="1" applyBorder="1" applyAlignment="1">
      <alignment horizontal="center" vertical="center" wrapText="1"/>
    </xf>
    <xf numFmtId="0" fontId="57" fillId="2" borderId="10" xfId="1" applyFont="1" applyFill="1" applyBorder="1" applyAlignment="1">
      <alignment horizontal="center" vertical="center" wrapText="1"/>
    </xf>
    <xf numFmtId="0" fontId="57" fillId="5" borderId="49" xfId="0" applyFont="1" applyFill="1" applyBorder="1" applyAlignment="1">
      <alignment horizontal="center" vertical="center" wrapText="1"/>
    </xf>
    <xf numFmtId="0" fontId="60" fillId="0" borderId="72" xfId="1" applyFont="1" applyBorder="1" applyAlignment="1">
      <alignment horizontal="left" vertical="top" wrapText="1"/>
    </xf>
    <xf numFmtId="0" fontId="14" fillId="0" borderId="0" xfId="1" applyFont="1" applyAlignment="1">
      <alignment horizontal="left" vertical="top" wrapText="1"/>
    </xf>
    <xf numFmtId="0" fontId="24" fillId="0" borderId="72" xfId="1" applyFont="1" applyBorder="1" applyAlignment="1">
      <alignment horizontal="left" vertical="top" wrapText="1"/>
    </xf>
    <xf numFmtId="0" fontId="13" fillId="0" borderId="72" xfId="1" applyFont="1" applyBorder="1" applyAlignment="1">
      <alignment horizontal="left" vertical="top" wrapText="1"/>
    </xf>
    <xf numFmtId="0" fontId="61" fillId="3" borderId="62" xfId="1" applyFont="1" applyFill="1" applyBorder="1" applyAlignment="1">
      <alignment horizontal="left" vertical="top" wrapText="1"/>
    </xf>
    <xf numFmtId="0" fontId="45" fillId="0" borderId="62" xfId="1" applyFont="1" applyBorder="1" applyAlignment="1">
      <alignment horizontal="left" vertical="center" wrapText="1"/>
    </xf>
    <xf numFmtId="0" fontId="45" fillId="0" borderId="0" xfId="1" applyFont="1" applyAlignment="1">
      <alignment horizontal="left" vertical="center" wrapText="1"/>
    </xf>
    <xf numFmtId="0" fontId="56" fillId="0" borderId="0" xfId="1" applyFont="1" applyAlignment="1">
      <alignment horizontal="left" vertical="top" wrapText="1"/>
    </xf>
    <xf numFmtId="0" fontId="45" fillId="0" borderId="1" xfId="1" applyFont="1" applyBorder="1" applyAlignment="1">
      <alignment horizontal="left" vertical="center" wrapText="1"/>
    </xf>
    <xf numFmtId="0" fontId="45" fillId="0" borderId="72" xfId="1" applyFont="1" applyBorder="1" applyAlignment="1">
      <alignment horizontal="left" vertical="center" wrapText="1"/>
    </xf>
    <xf numFmtId="0" fontId="48" fillId="3" borderId="16" xfId="1" applyFont="1" applyFill="1" applyBorder="1" applyAlignment="1">
      <alignment horizontal="left" vertical="center" wrapText="1"/>
    </xf>
    <xf numFmtId="0" fontId="14" fillId="0" borderId="0" xfId="1" applyFont="1" applyAlignment="1">
      <alignment horizontal="left" vertical="center" wrapText="1"/>
    </xf>
    <xf numFmtId="0" fontId="61" fillId="3" borderId="62" xfId="1" applyFont="1" applyFill="1" applyBorder="1" applyAlignment="1">
      <alignment horizontal="left" vertical="center" wrapText="1"/>
    </xf>
    <xf numFmtId="0" fontId="50" fillId="0" borderId="62" xfId="1" applyFont="1" applyBorder="1" applyAlignment="1">
      <alignment horizontal="left" vertical="center" wrapText="1"/>
    </xf>
    <xf numFmtId="0" fontId="64" fillId="3" borderId="62" xfId="1" applyFont="1" applyFill="1" applyBorder="1" applyAlignment="1">
      <alignment horizontal="left" vertical="center" wrapText="1"/>
    </xf>
    <xf numFmtId="0" fontId="65" fillId="0" borderId="0" xfId="1" applyFont="1" applyAlignment="1">
      <alignment horizontal="left" vertical="center" wrapText="1"/>
    </xf>
    <xf numFmtId="0" fontId="66" fillId="0" borderId="62" xfId="1" applyFont="1" applyBorder="1" applyAlignment="1">
      <alignment horizontal="left" vertical="center" wrapText="1"/>
    </xf>
    <xf numFmtId="0" fontId="61" fillId="7" borderId="62" xfId="1" applyFont="1" applyFill="1" applyBorder="1" applyAlignment="1">
      <alignment horizontal="left" vertical="center" wrapText="1"/>
    </xf>
    <xf numFmtId="0" fontId="45" fillId="7" borderId="72" xfId="1" applyFont="1" applyFill="1" applyBorder="1" applyAlignment="1">
      <alignment horizontal="left" vertical="center" wrapText="1"/>
    </xf>
    <xf numFmtId="0" fontId="67" fillId="3" borderId="62" xfId="1" applyFont="1" applyFill="1" applyBorder="1" applyAlignment="1">
      <alignment horizontal="left" vertical="center" wrapText="1"/>
    </xf>
    <xf numFmtId="0" fontId="68" fillId="0" borderId="72" xfId="1" applyFont="1" applyBorder="1" applyAlignment="1">
      <alignment horizontal="left" vertical="center" wrapText="1"/>
    </xf>
    <xf numFmtId="0" fontId="63" fillId="0" borderId="0" xfId="1" applyFont="1" applyAlignment="1">
      <alignment horizontal="left" vertical="center" wrapText="1"/>
    </xf>
    <xf numFmtId="0" fontId="63" fillId="0" borderId="72" xfId="1" applyFont="1" applyBorder="1" applyAlignment="1">
      <alignment horizontal="left" vertical="center" wrapText="1"/>
    </xf>
    <xf numFmtId="0" fontId="14" fillId="0" borderId="72" xfId="1" applyFont="1" applyBorder="1" applyAlignment="1">
      <alignment horizontal="left" vertical="top" wrapText="1"/>
    </xf>
    <xf numFmtId="0" fontId="12" fillId="0" borderId="1" xfId="0" applyFont="1" applyBorder="1"/>
    <xf numFmtId="165" fontId="12" fillId="3" borderId="62" xfId="1" applyNumberFormat="1" applyFill="1" applyBorder="1" applyAlignment="1" applyProtection="1">
      <alignment horizontal="right"/>
      <protection locked="0"/>
    </xf>
    <xf numFmtId="164" fontId="12" fillId="3" borderId="0" xfId="1" applyNumberFormat="1" applyFill="1" applyAlignment="1">
      <alignment horizontal="right" vertical="center"/>
    </xf>
    <xf numFmtId="0" fontId="70" fillId="3" borderId="0" xfId="1" quotePrefix="1" applyFont="1" applyFill="1" applyAlignment="1">
      <alignment horizontal="left" vertical="center"/>
    </xf>
    <xf numFmtId="165" fontId="12" fillId="3" borderId="1" xfId="1" applyNumberFormat="1" applyFill="1" applyBorder="1" applyAlignment="1" applyProtection="1">
      <alignment horizontal="right"/>
      <protection locked="0"/>
    </xf>
    <xf numFmtId="165" fontId="11" fillId="3" borderId="16" xfId="1" applyNumberFormat="1" applyFont="1" applyFill="1" applyBorder="1" applyAlignment="1" applyProtection="1">
      <alignment horizontal="right"/>
      <protection locked="0"/>
    </xf>
    <xf numFmtId="164" fontId="12" fillId="0" borderId="0" xfId="1" applyNumberFormat="1" applyAlignment="1">
      <alignment horizontal="left" vertical="center"/>
    </xf>
    <xf numFmtId="164" fontId="17" fillId="3" borderId="7" xfId="12" applyNumberFormat="1" applyFont="1" applyFill="1" applyBorder="1" applyAlignment="1">
      <alignment vertical="center"/>
    </xf>
    <xf numFmtId="164" fontId="17" fillId="3" borderId="29" xfId="12" applyNumberFormat="1" applyFont="1" applyFill="1" applyBorder="1" applyAlignment="1">
      <alignment horizontal="right" wrapText="1"/>
    </xf>
    <xf numFmtId="164" fontId="17" fillId="3" borderId="32" xfId="12" applyNumberFormat="1" applyFont="1" applyFill="1" applyBorder="1" applyAlignment="1">
      <alignment horizontal="right" wrapText="1"/>
    </xf>
    <xf numFmtId="164" fontId="17" fillId="3" borderId="34" xfId="12" applyNumberFormat="1" applyFont="1" applyFill="1" applyBorder="1" applyAlignment="1">
      <alignment horizontal="right" wrapText="1"/>
    </xf>
    <xf numFmtId="0" fontId="19" fillId="0" borderId="0" xfId="1" applyFont="1"/>
    <xf numFmtId="0" fontId="23" fillId="0" borderId="2" xfId="1" applyFont="1" applyBorder="1"/>
    <xf numFmtId="0" fontId="11" fillId="2" borderId="1" xfId="1" applyFont="1" applyFill="1" applyBorder="1" applyAlignment="1">
      <alignment horizontal="center"/>
    </xf>
    <xf numFmtId="0" fontId="11" fillId="2" borderId="2" xfId="1" applyFont="1" applyFill="1" applyBorder="1" applyAlignment="1">
      <alignment horizontal="center" vertical="center" wrapText="1"/>
    </xf>
    <xf numFmtId="0" fontId="45" fillId="0" borderId="62" xfId="1" applyFont="1" applyBorder="1" applyAlignment="1">
      <alignment horizontal="left" vertical="top" wrapText="1"/>
    </xf>
    <xf numFmtId="0" fontId="11" fillId="0" borderId="0" xfId="1" applyFont="1"/>
    <xf numFmtId="0" fontId="17" fillId="6" borderId="0" xfId="0" applyFont="1" applyFill="1"/>
    <xf numFmtId="0" fontId="17" fillId="6" borderId="63" xfId="0" applyFont="1" applyFill="1" applyBorder="1" applyAlignment="1">
      <alignment horizontal="center" wrapText="1"/>
    </xf>
    <xf numFmtId="0" fontId="17" fillId="6" borderId="0" xfId="0" applyFont="1" applyFill="1" applyAlignment="1">
      <alignment wrapText="1"/>
    </xf>
    <xf numFmtId="0" fontId="26" fillId="6" borderId="0" xfId="0" applyFont="1" applyFill="1" applyAlignment="1">
      <alignment vertical="center"/>
    </xf>
    <xf numFmtId="0" fontId="12" fillId="6" borderId="0" xfId="0" applyFont="1" applyFill="1"/>
    <xf numFmtId="0" fontId="55" fillId="6" borderId="62" xfId="0" applyFont="1" applyFill="1" applyBorder="1" applyAlignment="1">
      <alignment horizontal="left" vertical="center"/>
    </xf>
    <xf numFmtId="0" fontId="12" fillId="6" borderId="62" xfId="0" applyFont="1" applyFill="1" applyBorder="1" applyAlignment="1">
      <alignment vertical="center"/>
    </xf>
    <xf numFmtId="0" fontId="12" fillId="6" borderId="0" xfId="0" applyFont="1" applyFill="1" applyAlignment="1">
      <alignment vertical="center"/>
    </xf>
    <xf numFmtId="0" fontId="14" fillId="6" borderId="0" xfId="0" applyFont="1" applyFill="1"/>
    <xf numFmtId="0" fontId="52" fillId="6" borderId="63" xfId="0" applyFont="1" applyFill="1" applyBorder="1" applyAlignment="1">
      <alignment horizontal="center" vertical="center" wrapText="1"/>
    </xf>
    <xf numFmtId="0" fontId="52" fillId="6" borderId="64" xfId="0" applyFont="1" applyFill="1" applyBorder="1" applyAlignment="1">
      <alignment horizontal="center" vertical="center" wrapText="1"/>
    </xf>
    <xf numFmtId="164" fontId="17" fillId="6" borderId="30" xfId="0" applyNumberFormat="1" applyFont="1" applyFill="1" applyBorder="1" applyAlignment="1">
      <alignment horizontal="right" vertical="center" wrapText="1"/>
    </xf>
    <xf numFmtId="164" fontId="17" fillId="6" borderId="51" xfId="0" applyNumberFormat="1" applyFont="1" applyFill="1" applyBorder="1" applyAlignment="1">
      <alignment horizontal="right" vertical="center" wrapText="1"/>
    </xf>
    <xf numFmtId="0" fontId="20" fillId="6" borderId="5" xfId="0" applyFont="1" applyFill="1" applyBorder="1" applyAlignment="1">
      <alignment vertical="center" wrapText="1"/>
    </xf>
    <xf numFmtId="0" fontId="54" fillId="6" borderId="1" xfId="0" applyFont="1" applyFill="1" applyBorder="1"/>
    <xf numFmtId="0" fontId="55" fillId="6" borderId="62" xfId="0" applyFont="1" applyFill="1" applyBorder="1"/>
    <xf numFmtId="0" fontId="12" fillId="6" borderId="62" xfId="0" applyFont="1" applyFill="1" applyBorder="1"/>
    <xf numFmtId="0" fontId="43" fillId="6" borderId="0" xfId="1" applyFont="1" applyFill="1" applyAlignment="1">
      <alignment horizontal="center" vertical="center" wrapText="1"/>
    </xf>
    <xf numFmtId="164" fontId="17" fillId="6" borderId="32" xfId="0" applyNumberFormat="1" applyFont="1" applyFill="1" applyBorder="1" applyAlignment="1" applyProtection="1">
      <alignment horizontal="right" vertical="center" wrapText="1"/>
      <protection locked="0"/>
    </xf>
    <xf numFmtId="164" fontId="17" fillId="6" borderId="47" xfId="0" applyNumberFormat="1" applyFont="1" applyFill="1" applyBorder="1" applyAlignment="1" applyProtection="1">
      <alignment horizontal="right" vertical="center" wrapText="1"/>
      <protection locked="0"/>
    </xf>
    <xf numFmtId="164" fontId="17" fillId="6" borderId="0" xfId="0" applyNumberFormat="1" applyFont="1" applyFill="1" applyAlignment="1">
      <alignment horizontal="right" vertical="center" wrapText="1"/>
    </xf>
    <xf numFmtId="10" fontId="17" fillId="6" borderId="32" xfId="83" applyNumberFormat="1" applyFont="1" applyFill="1" applyBorder="1" applyAlignment="1" applyProtection="1">
      <alignment horizontal="right" vertical="center" wrapText="1"/>
      <protection locked="0"/>
    </xf>
    <xf numFmtId="10" fontId="17" fillId="6" borderId="47"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0" fillId="6" borderId="0" xfId="0" applyFill="1"/>
    <xf numFmtId="0" fontId="12" fillId="6" borderId="0" xfId="1" applyFill="1"/>
    <xf numFmtId="164" fontId="17" fillId="6" borderId="76" xfId="0" applyNumberFormat="1" applyFont="1" applyFill="1" applyBorder="1" applyAlignment="1">
      <alignment horizontal="right" wrapText="1"/>
    </xf>
    <xf numFmtId="165" fontId="12" fillId="6" borderId="76" xfId="1" applyNumberFormat="1" applyFill="1" applyBorder="1" applyAlignment="1" applyProtection="1">
      <alignment horizontal="right"/>
      <protection locked="0"/>
    </xf>
    <xf numFmtId="0" fontId="54" fillId="6" borderId="3" xfId="0" applyFont="1" applyFill="1" applyBorder="1" applyProtection="1">
      <protection locked="0"/>
    </xf>
    <xf numFmtId="0" fontId="14" fillId="0" borderId="80" xfId="1" applyFont="1" applyBorder="1" applyAlignment="1">
      <alignment horizontal="left" vertical="top" wrapText="1"/>
    </xf>
    <xf numFmtId="0" fontId="13" fillId="0" borderId="1" xfId="1" applyFont="1" applyBorder="1" applyAlignment="1">
      <alignment horizontal="left" vertical="top" wrapText="1"/>
    </xf>
    <xf numFmtId="0" fontId="45" fillId="0" borderId="72" xfId="1" applyFont="1" applyBorder="1" applyAlignment="1">
      <alignment horizontal="left" vertical="top" wrapText="1"/>
    </xf>
    <xf numFmtId="0" fontId="45" fillId="0" borderId="2" xfId="1" applyFont="1" applyBorder="1" applyAlignment="1">
      <alignment horizontal="left" vertical="top" wrapText="1"/>
    </xf>
    <xf numFmtId="0" fontId="11" fillId="6" borderId="0" xfId="1" applyFont="1" applyFill="1"/>
    <xf numFmtId="0" fontId="13" fillId="6" borderId="0" xfId="1" applyFont="1" applyFill="1"/>
    <xf numFmtId="0" fontId="13" fillId="0" borderId="62" xfId="1" applyFont="1" applyBorder="1" applyAlignment="1">
      <alignment horizontal="center" vertical="center" wrapText="1"/>
    </xf>
    <xf numFmtId="165" fontId="12" fillId="2" borderId="63" xfId="1" applyNumberFormat="1" applyFill="1" applyBorder="1" applyAlignment="1" applyProtection="1">
      <alignment horizontal="right"/>
      <protection locked="0"/>
    </xf>
    <xf numFmtId="164" fontId="13" fillId="2" borderId="32" xfId="1" applyNumberFormat="1" applyFont="1" applyFill="1" applyBorder="1" applyAlignment="1" applyProtection="1">
      <alignment vertical="center"/>
      <protection locked="0"/>
    </xf>
    <xf numFmtId="164" fontId="13" fillId="2" borderId="47" xfId="1" applyNumberFormat="1" applyFont="1" applyFill="1" applyBorder="1" applyAlignment="1" applyProtection="1">
      <alignment vertical="center"/>
      <protection locked="0"/>
    </xf>
    <xf numFmtId="164" fontId="14" fillId="2" borderId="29" xfId="1" applyNumberFormat="1" applyFont="1" applyFill="1" applyBorder="1" applyAlignment="1" applyProtection="1">
      <alignment vertical="center"/>
      <protection locked="0"/>
    </xf>
    <xf numFmtId="164" fontId="14" fillId="2" borderId="50" xfId="1" applyNumberFormat="1" applyFont="1" applyFill="1" applyBorder="1" applyAlignment="1" applyProtection="1">
      <alignment vertical="center"/>
      <protection locked="0"/>
    </xf>
    <xf numFmtId="164" fontId="17" fillId="2" borderId="47" xfId="0" applyNumberFormat="1" applyFont="1" applyFill="1" applyBorder="1" applyAlignment="1">
      <alignment horizontal="right" vertical="center"/>
    </xf>
    <xf numFmtId="164" fontId="14" fillId="3" borderId="57" xfId="0" applyNumberFormat="1" applyFont="1" applyFill="1" applyBorder="1" applyAlignment="1">
      <alignment horizontal="right" vertical="center" wrapText="1"/>
    </xf>
    <xf numFmtId="164" fontId="14" fillId="3" borderId="58" xfId="0" applyNumberFormat="1" applyFont="1" applyFill="1" applyBorder="1" applyAlignment="1">
      <alignment horizontal="right" vertical="center" wrapText="1"/>
    </xf>
    <xf numFmtId="164" fontId="17" fillId="3" borderId="59" xfId="0" applyNumberFormat="1" applyFont="1" applyFill="1" applyBorder="1" applyAlignment="1">
      <alignment horizontal="right" vertical="center" wrapText="1"/>
    </xf>
    <xf numFmtId="164" fontId="17" fillId="3" borderId="60" xfId="0" applyNumberFormat="1" applyFont="1" applyFill="1" applyBorder="1" applyAlignment="1">
      <alignment horizontal="right" vertical="center" wrapText="1"/>
    </xf>
    <xf numFmtId="0" fontId="11" fillId="2" borderId="62" xfId="1" applyFont="1" applyFill="1" applyBorder="1" applyAlignment="1">
      <alignment horizontal="center"/>
    </xf>
    <xf numFmtId="0" fontId="11" fillId="2" borderId="62" xfId="1" applyFont="1" applyFill="1" applyBorder="1" applyAlignment="1">
      <alignment horizontal="center" vertical="center" wrapText="1"/>
    </xf>
    <xf numFmtId="0" fontId="23" fillId="0" borderId="62" xfId="1" applyFont="1" applyBorder="1"/>
    <xf numFmtId="0" fontId="12" fillId="0" borderId="62" xfId="1" applyBorder="1" applyAlignment="1">
      <alignment horizontal="left" indent="1"/>
    </xf>
    <xf numFmtId="0" fontId="12" fillId="0" borderId="62" xfId="1" applyBorder="1"/>
    <xf numFmtId="0" fontId="19" fillId="0" borderId="62" xfId="1" applyFont="1" applyBorder="1"/>
    <xf numFmtId="164" fontId="12" fillId="2" borderId="62" xfId="1" applyNumberFormat="1" applyFill="1" applyBorder="1" applyProtection="1">
      <protection locked="0"/>
    </xf>
    <xf numFmtId="0" fontId="11" fillId="0" borderId="62" xfId="1" applyFont="1" applyBorder="1"/>
    <xf numFmtId="164" fontId="17" fillId="2" borderId="62" xfId="0" applyNumberFormat="1" applyFont="1" applyFill="1" applyBorder="1" applyAlignment="1">
      <alignment horizontal="right" vertical="center"/>
    </xf>
    <xf numFmtId="0" fontId="54" fillId="6" borderId="62" xfId="0" applyFont="1" applyFill="1" applyBorder="1" applyProtection="1">
      <protection locked="0"/>
    </xf>
    <xf numFmtId="164" fontId="14" fillId="2" borderId="62" xfId="1" applyNumberFormat="1" applyFont="1" applyFill="1" applyBorder="1" applyAlignment="1" applyProtection="1">
      <alignment vertical="center"/>
      <protection locked="0"/>
    </xf>
    <xf numFmtId="0" fontId="34" fillId="6" borderId="62" xfId="0" applyFont="1" applyFill="1" applyBorder="1" applyAlignment="1" applyProtection="1">
      <alignment horizontal="center" vertical="center"/>
      <protection locked="0"/>
    </xf>
    <xf numFmtId="164" fontId="17" fillId="6" borderId="62" xfId="0" applyNumberFormat="1" applyFont="1" applyFill="1" applyBorder="1" applyAlignment="1" applyProtection="1">
      <alignment horizontal="right" vertical="center" wrapText="1"/>
      <protection locked="0"/>
    </xf>
    <xf numFmtId="0" fontId="12" fillId="6" borderId="62" xfId="0" applyFont="1" applyFill="1" applyBorder="1" applyAlignment="1" applyProtection="1">
      <alignment horizontal="center"/>
      <protection locked="0"/>
    </xf>
    <xf numFmtId="164" fontId="13" fillId="2" borderId="62" xfId="1" applyNumberFormat="1" applyFont="1" applyFill="1" applyBorder="1" applyAlignment="1" applyProtection="1">
      <alignment vertical="center"/>
      <protection locked="0"/>
    </xf>
    <xf numFmtId="0" fontId="13" fillId="6" borderId="62" xfId="1" applyFont="1" applyFill="1" applyBorder="1" applyAlignment="1" applyProtection="1">
      <alignment horizontal="center" vertical="center"/>
      <protection locked="0"/>
    </xf>
    <xf numFmtId="164" fontId="12" fillId="6" borderId="62" xfId="0" applyNumberFormat="1" applyFont="1" applyFill="1" applyBorder="1" applyAlignment="1" applyProtection="1">
      <alignment horizontal="right" vertical="center"/>
      <protection locked="0"/>
    </xf>
    <xf numFmtId="164" fontId="12" fillId="2" borderId="62" xfId="0" applyNumberFormat="1" applyFont="1" applyFill="1" applyBorder="1" applyAlignment="1" applyProtection="1">
      <alignment horizontal="right" vertical="center"/>
      <protection locked="0"/>
    </xf>
    <xf numFmtId="164" fontId="12" fillId="4" borderId="62" xfId="0" applyNumberFormat="1" applyFont="1" applyFill="1" applyBorder="1" applyAlignment="1" applyProtection="1">
      <alignment horizontal="right" vertical="center"/>
      <protection locked="0"/>
    </xf>
    <xf numFmtId="6" fontId="76" fillId="0" borderId="63" xfId="0" applyNumberFormat="1" applyFont="1" applyFill="1" applyBorder="1" applyAlignment="1">
      <alignment wrapText="1"/>
    </xf>
    <xf numFmtId="6" fontId="76" fillId="8" borderId="79" xfId="0" applyNumberFormat="1" applyFont="1" applyFill="1" applyBorder="1" applyAlignment="1">
      <alignment wrapText="1"/>
    </xf>
    <xf numFmtId="6" fontId="76" fillId="8" borderId="63" xfId="0" applyNumberFormat="1" applyFont="1" applyFill="1" applyBorder="1" applyAlignment="1">
      <alignment wrapText="1"/>
    </xf>
    <xf numFmtId="0" fontId="13" fillId="0" borderId="0" xfId="0" applyFont="1" applyFill="1" applyBorder="1" applyAlignment="1">
      <alignment wrapText="1"/>
    </xf>
    <xf numFmtId="0" fontId="14" fillId="0" borderId="0" xfId="0" applyFont="1" applyFill="1" applyBorder="1" applyAlignment="1">
      <alignment wrapText="1"/>
    </xf>
    <xf numFmtId="6" fontId="12" fillId="0" borderId="62" xfId="0" applyNumberFormat="1" applyFont="1" applyFill="1" applyBorder="1" applyAlignment="1">
      <alignment wrapText="1"/>
    </xf>
    <xf numFmtId="6" fontId="12" fillId="0" borderId="4" xfId="0" applyNumberFormat="1" applyFont="1" applyFill="1" applyBorder="1" applyAlignment="1">
      <alignment wrapText="1"/>
    </xf>
    <xf numFmtId="6" fontId="12" fillId="0" borderId="2" xfId="0" applyNumberFormat="1" applyFont="1" applyFill="1" applyBorder="1" applyAlignment="1">
      <alignment wrapText="1"/>
    </xf>
    <xf numFmtId="6" fontId="12" fillId="0" borderId="27" xfId="0" applyNumberFormat="1" applyFont="1" applyFill="1" applyBorder="1" applyAlignment="1">
      <alignment wrapText="1"/>
    </xf>
    <xf numFmtId="6" fontId="76" fillId="0" borderId="22" xfId="0" applyNumberFormat="1" applyFont="1" applyFill="1" applyBorder="1" applyAlignment="1">
      <alignment wrapText="1"/>
    </xf>
    <xf numFmtId="6" fontId="76" fillId="0" borderId="21" xfId="0" applyNumberFormat="1" applyFont="1" applyFill="1" applyBorder="1" applyAlignment="1">
      <alignment wrapText="1"/>
    </xf>
    <xf numFmtId="0" fontId="29" fillId="6" borderId="48" xfId="0" applyFont="1" applyFill="1" applyBorder="1" applyAlignment="1">
      <alignment vertical="center" wrapText="1"/>
    </xf>
    <xf numFmtId="0" fontId="29" fillId="6" borderId="52" xfId="0" applyFont="1" applyFill="1" applyBorder="1" applyAlignment="1">
      <alignment vertical="center" wrapText="1"/>
    </xf>
    <xf numFmtId="0" fontId="29" fillId="6" borderId="53" xfId="0" applyFont="1" applyFill="1" applyBorder="1" applyAlignment="1">
      <alignment vertical="center" wrapText="1"/>
    </xf>
    <xf numFmtId="0" fontId="34" fillId="6" borderId="48" xfId="0" applyFont="1" applyFill="1" applyBorder="1" applyAlignment="1">
      <alignment horizontal="center" vertical="center"/>
    </xf>
    <xf numFmtId="0" fontId="29" fillId="6" borderId="54" xfId="0" applyFont="1" applyFill="1" applyBorder="1" applyAlignment="1">
      <alignment horizontal="center" vertical="center" wrapText="1"/>
    </xf>
    <xf numFmtId="0" fontId="29" fillId="6" borderId="55" xfId="0" applyFont="1" applyFill="1" applyBorder="1" applyAlignment="1">
      <alignment horizontal="center" vertical="center" wrapText="1"/>
    </xf>
    <xf numFmtId="0" fontId="29" fillId="6" borderId="56" xfId="0" applyFont="1" applyFill="1" applyBorder="1" applyAlignment="1">
      <alignment horizontal="center" vertical="center" wrapText="1"/>
    </xf>
    <xf numFmtId="0" fontId="29" fillId="6" borderId="48" xfId="0" applyFont="1" applyFill="1" applyBorder="1" applyAlignment="1">
      <alignment vertical="top" wrapText="1"/>
    </xf>
    <xf numFmtId="0" fontId="29" fillId="6" borderId="53" xfId="0" applyFont="1" applyFill="1" applyBorder="1" applyAlignment="1">
      <alignment vertical="top" wrapText="1"/>
    </xf>
    <xf numFmtId="6" fontId="76" fillId="8" borderId="62" xfId="0" applyNumberFormat="1" applyFont="1" applyFill="1" applyBorder="1" applyAlignment="1">
      <alignment wrapText="1"/>
    </xf>
    <xf numFmtId="10" fontId="76" fillId="8" borderId="2" xfId="0" applyNumberFormat="1" applyFont="1" applyFill="1" applyBorder="1" applyAlignment="1">
      <alignment wrapText="1"/>
    </xf>
    <xf numFmtId="6" fontId="76" fillId="8" borderId="2" xfId="0" applyNumberFormat="1" applyFont="1" applyFill="1" applyBorder="1" applyAlignment="1">
      <alignment wrapText="1"/>
    </xf>
    <xf numFmtId="10" fontId="17" fillId="10" borderId="62" xfId="83" applyNumberFormat="1" applyFont="1" applyFill="1" applyBorder="1" applyAlignment="1" applyProtection="1">
      <alignment horizontal="right" vertical="center" wrapText="1"/>
      <protection locked="0"/>
    </xf>
    <xf numFmtId="0" fontId="29" fillId="0" borderId="52" xfId="0" applyFont="1" applyFill="1" applyBorder="1" applyAlignment="1">
      <alignment vertical="center" wrapText="1"/>
    </xf>
    <xf numFmtId="0" fontId="12" fillId="9" borderId="3" xfId="0" applyFont="1" applyFill="1" applyBorder="1" applyAlignment="1">
      <alignment vertical="center" wrapText="1"/>
    </xf>
    <xf numFmtId="6" fontId="76" fillId="8" borderId="51" xfId="0" applyNumberFormat="1" applyFont="1" applyFill="1" applyBorder="1" applyAlignment="1">
      <alignment vertical="center" wrapText="1"/>
    </xf>
    <xf numFmtId="164" fontId="14" fillId="2" borderId="62" xfId="0" applyNumberFormat="1" applyFont="1" applyFill="1" applyBorder="1" applyAlignment="1">
      <alignment vertical="top"/>
    </xf>
    <xf numFmtId="0" fontId="14" fillId="0" borderId="62" xfId="0" applyFont="1" applyFill="1" applyBorder="1" applyAlignment="1">
      <alignment vertical="top" wrapText="1"/>
    </xf>
    <xf numFmtId="0" fontId="29" fillId="6" borderId="51" xfId="0" applyFont="1" applyFill="1" applyBorder="1" applyAlignment="1">
      <alignment vertical="top" wrapText="1"/>
    </xf>
    <xf numFmtId="0" fontId="73" fillId="6" borderId="0" xfId="0" applyFont="1" applyFill="1" applyAlignment="1">
      <alignment wrapText="1"/>
    </xf>
    <xf numFmtId="0" fontId="12" fillId="6" borderId="3" xfId="0" applyFont="1" applyFill="1" applyBorder="1"/>
    <xf numFmtId="0" fontId="12" fillId="6" borderId="4" xfId="0" applyFont="1" applyFill="1" applyBorder="1"/>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164" fontId="17" fillId="2" borderId="27" xfId="0" applyNumberFormat="1" applyFont="1" applyFill="1" applyBorder="1" applyAlignment="1">
      <alignment horizontal="right" vertical="center"/>
    </xf>
    <xf numFmtId="164" fontId="17" fillId="2" borderId="82" xfId="0" applyNumberFormat="1" applyFont="1" applyFill="1" applyBorder="1" applyAlignment="1">
      <alignment horizontal="right" vertical="center"/>
    </xf>
    <xf numFmtId="0" fontId="29" fillId="0" borderId="52" xfId="0" applyFont="1" applyBorder="1" applyAlignment="1">
      <alignment vertical="center" wrapText="1"/>
    </xf>
    <xf numFmtId="0" fontId="12" fillId="0" borderId="62" xfId="0" applyFont="1" applyBorder="1" applyAlignment="1">
      <alignment vertical="center" wrapText="1"/>
    </xf>
    <xf numFmtId="0" fontId="29" fillId="0" borderId="48" xfId="0" applyFont="1" applyBorder="1" applyAlignment="1">
      <alignment vertical="center" wrapText="1"/>
    </xf>
    <xf numFmtId="0" fontId="34" fillId="0" borderId="48" xfId="0" applyFont="1" applyBorder="1" applyAlignment="1">
      <alignment horizontal="center" vertical="center"/>
    </xf>
    <xf numFmtId="0" fontId="34" fillId="0" borderId="51" xfId="0" applyFont="1" applyBorder="1" applyAlignment="1">
      <alignment horizontal="center" vertical="center"/>
    </xf>
    <xf numFmtId="0" fontId="15" fillId="0" borderId="0" xfId="0" applyFont="1" applyAlignment="1">
      <alignment horizontal="left" vertical="center"/>
    </xf>
    <xf numFmtId="0" fontId="26" fillId="0" borderId="0" xfId="1" applyFont="1" applyAlignment="1">
      <alignment horizontal="left" vertical="center"/>
    </xf>
    <xf numFmtId="0" fontId="14" fillId="6" borderId="3" xfId="1" applyFont="1" applyFill="1" applyBorder="1" applyAlignment="1" applyProtection="1">
      <alignment horizontal="left" vertical="center"/>
      <protection locked="0"/>
    </xf>
    <xf numFmtId="0" fontId="14" fillId="6" borderId="5" xfId="1" applyFont="1" applyFill="1" applyBorder="1" applyAlignment="1" applyProtection="1">
      <alignment horizontal="left" vertical="center"/>
      <protection locked="0"/>
    </xf>
    <xf numFmtId="0" fontId="30" fillId="6" borderId="0" xfId="0" applyFont="1" applyFill="1" applyAlignment="1">
      <alignment horizontal="center" vertical="center" wrapText="1"/>
    </xf>
    <xf numFmtId="0" fontId="14" fillId="6" borderId="62" xfId="1" applyFont="1" applyFill="1" applyBorder="1" applyAlignment="1" applyProtection="1">
      <alignment horizontal="left" vertical="center"/>
      <protection locked="0"/>
    </xf>
    <xf numFmtId="0" fontId="11" fillId="6" borderId="0" xfId="1" applyFont="1" applyFill="1" applyAlignment="1">
      <alignment horizontal="left"/>
    </xf>
    <xf numFmtId="0" fontId="30" fillId="6" borderId="15"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8" fillId="0" borderId="0" xfId="12" applyFont="1" applyAlignment="1">
      <alignment horizontal="left"/>
    </xf>
    <xf numFmtId="0" fontId="12" fillId="6" borderId="0" xfId="0" applyFont="1" applyFill="1" applyAlignment="1">
      <alignment horizontal="left" vertical="center" wrapText="1"/>
    </xf>
    <xf numFmtId="0" fontId="11" fillId="2" borderId="62" xfId="0" applyFont="1" applyFill="1" applyBorder="1" applyAlignment="1">
      <alignment horizontal="center" vertical="center"/>
    </xf>
    <xf numFmtId="0" fontId="12" fillId="6" borderId="32" xfId="0" applyFont="1" applyFill="1" applyBorder="1" applyAlignment="1">
      <alignment horizontal="left" vertical="center" wrapText="1"/>
    </xf>
    <xf numFmtId="164" fontId="17" fillId="0" borderId="30" xfId="0" applyNumberFormat="1" applyFont="1" applyFill="1" applyBorder="1" applyAlignment="1">
      <alignment horizontal="right" vertical="center" wrapText="1"/>
    </xf>
    <xf numFmtId="164" fontId="17" fillId="0" borderId="51" xfId="0" applyNumberFormat="1" applyFont="1" applyFill="1" applyBorder="1" applyAlignment="1">
      <alignment vertical="center" wrapText="1"/>
    </xf>
    <xf numFmtId="164" fontId="17" fillId="0" borderId="61" xfId="0" applyNumberFormat="1" applyFont="1" applyFill="1" applyBorder="1" applyAlignment="1">
      <alignment vertical="center" wrapText="1"/>
    </xf>
    <xf numFmtId="164" fontId="14" fillId="0" borderId="61" xfId="138" applyNumberFormat="1" applyFont="1" applyFill="1" applyBorder="1" applyAlignment="1">
      <alignment vertical="center"/>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2" fillId="0" borderId="11" xfId="0" applyFont="1" applyBorder="1" applyAlignment="1">
      <alignment horizontal="left" vertical="center"/>
    </xf>
    <xf numFmtId="49" fontId="21" fillId="0" borderId="10" xfId="0" applyNumberFormat="1" applyFont="1" applyBorder="1" applyAlignment="1">
      <alignment horizontal="left" vertical="center"/>
    </xf>
    <xf numFmtId="49" fontId="21" fillId="0" borderId="8" xfId="0" applyNumberFormat="1" applyFont="1" applyBorder="1" applyAlignment="1">
      <alignment horizontal="left" vertical="center"/>
    </xf>
    <xf numFmtId="49" fontId="21" fillId="0" borderId="9" xfId="0" applyNumberFormat="1" applyFont="1" applyBorder="1" applyAlignment="1">
      <alignment horizontal="left" vertical="center"/>
    </xf>
    <xf numFmtId="0" fontId="41" fillId="0" borderId="14" xfId="7" applyFont="1"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xf>
    <xf numFmtId="0" fontId="73" fillId="6" borderId="0" xfId="0" applyFont="1" applyFill="1" applyAlignment="1">
      <alignment horizontal="left" wrapText="1"/>
    </xf>
    <xf numFmtId="0" fontId="12" fillId="0" borderId="5" xfId="0" applyFont="1" applyFill="1" applyBorder="1" applyAlignment="1">
      <alignment vertical="center" wrapText="1"/>
    </xf>
    <xf numFmtId="0" fontId="12" fillId="0" borderId="81" xfId="0" applyFont="1" applyFill="1" applyBorder="1" applyAlignment="1">
      <alignment vertical="center" wrapText="1"/>
    </xf>
    <xf numFmtId="0" fontId="17" fillId="6" borderId="78" xfId="0" applyFont="1" applyFill="1" applyBorder="1" applyAlignment="1">
      <alignment horizontal="center" wrapText="1"/>
    </xf>
    <xf numFmtId="0" fontId="17" fillId="6" borderId="79" xfId="0" applyFont="1" applyFill="1" applyBorder="1" applyAlignment="1">
      <alignment horizontal="center" wrapText="1"/>
    </xf>
    <xf numFmtId="0" fontId="74" fillId="6" borderId="0" xfId="0" applyFont="1" applyFill="1" applyAlignment="1">
      <alignment horizontal="left" vertical="center" wrapText="1"/>
    </xf>
    <xf numFmtId="0" fontId="37" fillId="6" borderId="14"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3" xfId="0" applyFont="1" applyFill="1" applyBorder="1" applyAlignment="1">
      <alignment horizontal="left" vertical="center" wrapText="1"/>
    </xf>
    <xf numFmtId="0" fontId="55" fillId="6" borderId="77" xfId="0" applyFont="1" applyFill="1" applyBorder="1" applyAlignment="1">
      <alignment horizontal="center" wrapText="1"/>
    </xf>
    <xf numFmtId="0" fontId="23" fillId="0" borderId="62" xfId="1" applyFont="1" applyBorder="1" applyAlignment="1">
      <alignment horizontal="center"/>
    </xf>
    <xf numFmtId="0" fontId="26" fillId="0" borderId="0" xfId="1" applyFont="1" applyAlignment="1">
      <alignment horizontal="left" vertical="center"/>
    </xf>
    <xf numFmtId="0" fontId="11" fillId="2" borderId="62" xfId="1" applyFont="1" applyFill="1" applyBorder="1" applyAlignment="1">
      <alignment horizontal="center" vertical="center"/>
    </xf>
    <xf numFmtId="0" fontId="17" fillId="0" borderId="3"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13" fillId="6" borderId="71" xfId="1" applyFont="1" applyFill="1" applyBorder="1" applyAlignment="1">
      <alignment horizontal="left" vertical="top" wrapText="1"/>
    </xf>
    <xf numFmtId="0" fontId="13" fillId="6" borderId="0" xfId="1" applyFont="1" applyFill="1" applyAlignment="1">
      <alignment horizontal="left" vertical="top" wrapText="1"/>
    </xf>
    <xf numFmtId="0" fontId="14" fillId="6" borderId="4" xfId="1" applyFont="1" applyFill="1" applyBorder="1" applyAlignment="1" applyProtection="1">
      <alignment horizontal="left" vertical="center"/>
      <protection locked="0"/>
    </xf>
    <xf numFmtId="0" fontId="14" fillId="6" borderId="3" xfId="1" applyFont="1" applyFill="1" applyBorder="1" applyAlignment="1" applyProtection="1">
      <alignment horizontal="left" vertical="center"/>
      <protection locked="0"/>
    </xf>
    <xf numFmtId="0" fontId="30" fillId="6" borderId="14" xfId="0" applyFont="1" applyFill="1" applyBorder="1" applyAlignment="1" applyProtection="1">
      <alignment horizontal="center" vertical="center" wrapText="1"/>
      <protection locked="0"/>
    </xf>
    <xf numFmtId="0" fontId="30" fillId="6" borderId="15"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13" fillId="6" borderId="34" xfId="1" applyFont="1" applyFill="1" applyBorder="1" applyAlignment="1" applyProtection="1">
      <alignment horizontal="left"/>
      <protection locked="0"/>
    </xf>
    <xf numFmtId="0" fontId="13" fillId="6" borderId="36" xfId="1" applyFont="1" applyFill="1" applyBorder="1" applyAlignment="1" applyProtection="1">
      <alignment horizontal="left"/>
      <protection locked="0"/>
    </xf>
    <xf numFmtId="0" fontId="14" fillId="6" borderId="5" xfId="1" applyFont="1" applyFill="1" applyBorder="1" applyAlignment="1" applyProtection="1">
      <alignment horizontal="left" vertical="center"/>
      <protection locked="0"/>
    </xf>
    <xf numFmtId="0" fontId="30" fillId="6" borderId="0" xfId="0" applyFont="1" applyFill="1" applyAlignment="1">
      <alignment horizontal="center" vertical="center" wrapText="1"/>
    </xf>
    <xf numFmtId="0" fontId="12" fillId="6" borderId="0" xfId="0" applyFont="1" applyFill="1" applyAlignment="1"/>
    <xf numFmtId="0" fontId="14" fillId="6" borderId="62"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24" fillId="6" borderId="3" xfId="1" applyFont="1" applyFill="1" applyBorder="1" applyAlignment="1" applyProtection="1">
      <alignment horizontal="left" vertical="center"/>
      <protection locked="0"/>
    </xf>
    <xf numFmtId="0" fontId="14" fillId="6" borderId="38" xfId="1" applyFont="1" applyFill="1" applyBorder="1" applyAlignment="1" applyProtection="1">
      <alignment horizontal="left" vertical="center"/>
      <protection locked="0"/>
    </xf>
    <xf numFmtId="0" fontId="13" fillId="6" borderId="3" xfId="1" applyFont="1" applyFill="1" applyBorder="1" applyAlignment="1" applyProtection="1">
      <alignment horizontal="center" vertical="center"/>
      <protection locked="0"/>
    </xf>
    <xf numFmtId="0" fontId="13" fillId="6" borderId="4" xfId="1" applyFont="1" applyFill="1" applyBorder="1" applyAlignment="1" applyProtection="1">
      <alignment horizontal="center" vertical="center"/>
      <protection locked="0"/>
    </xf>
    <xf numFmtId="0" fontId="56" fillId="6" borderId="29" xfId="1" applyFont="1" applyFill="1" applyBorder="1" applyAlignment="1" applyProtection="1">
      <alignment horizontal="center"/>
      <protection locked="0"/>
    </xf>
    <xf numFmtId="0" fontId="56" fillId="6" borderId="31" xfId="1" applyFont="1" applyFill="1" applyBorder="1" applyAlignment="1" applyProtection="1">
      <alignment horizontal="center"/>
      <protection locked="0"/>
    </xf>
    <xf numFmtId="0" fontId="13" fillId="0" borderId="62" xfId="0" applyFont="1" applyBorder="1" applyAlignment="1">
      <alignment horizontal="center"/>
    </xf>
    <xf numFmtId="0" fontId="13" fillId="6" borderId="27" xfId="1" applyFont="1" applyFill="1" applyBorder="1" applyAlignment="1" applyProtection="1">
      <alignment horizontal="left" vertical="center"/>
      <protection locked="0"/>
    </xf>
    <xf numFmtId="0" fontId="13" fillId="6" borderId="28" xfId="1" applyFont="1" applyFill="1" applyBorder="1" applyAlignment="1" applyProtection="1">
      <alignment horizontal="left" vertical="center"/>
      <protection locked="0"/>
    </xf>
    <xf numFmtId="0" fontId="11" fillId="6" borderId="0" xfId="1" applyFont="1" applyFill="1" applyAlignment="1">
      <alignment horizontal="left"/>
    </xf>
    <xf numFmtId="0" fontId="34" fillId="6" borderId="71" xfId="0" applyFont="1" applyFill="1" applyBorder="1" applyAlignment="1">
      <alignment horizontal="center" vertical="top"/>
    </xf>
    <xf numFmtId="0" fontId="34" fillId="6" borderId="0" xfId="0" applyFont="1" applyFill="1" applyAlignment="1">
      <alignment horizontal="center" vertical="top"/>
    </xf>
    <xf numFmtId="0" fontId="19" fillId="6" borderId="0" xfId="0" applyFont="1" applyFill="1" applyAlignment="1">
      <alignment horizontal="center" vertical="top" wrapText="1"/>
    </xf>
    <xf numFmtId="0" fontId="17" fillId="6" borderId="0" xfId="0" applyFont="1" applyFill="1" applyAlignment="1">
      <alignment horizontal="left" vertical="center" wrapText="1"/>
    </xf>
    <xf numFmtId="0" fontId="17" fillId="6" borderId="8" xfId="0" applyFont="1" applyFill="1" applyBorder="1" applyAlignment="1">
      <alignment horizontal="left" vertical="center" wrapText="1"/>
    </xf>
    <xf numFmtId="0" fontId="26" fillId="6" borderId="0" xfId="0" applyFont="1" applyFill="1" applyAlignment="1">
      <alignment horizontal="left" vertical="center"/>
    </xf>
    <xf numFmtId="0" fontId="13" fillId="6" borderId="6"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52" fillId="6" borderId="65"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52" fillId="6" borderId="67" xfId="0" applyFont="1" applyFill="1" applyBorder="1" applyAlignment="1">
      <alignment horizontal="center" vertical="center" wrapText="1"/>
    </xf>
    <xf numFmtId="0" fontId="52" fillId="6" borderId="68" xfId="0" applyFont="1" applyFill="1" applyBorder="1" applyAlignment="1">
      <alignment horizontal="center" vertical="center" wrapText="1"/>
    </xf>
    <xf numFmtId="0" fontId="52" fillId="6" borderId="69" xfId="0" applyFont="1" applyFill="1" applyBorder="1" applyAlignment="1">
      <alignment horizontal="center" vertical="center" wrapText="1"/>
    </xf>
    <xf numFmtId="0" fontId="52" fillId="6" borderId="70"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2" fillId="0" borderId="0" xfId="1" applyAlignment="1">
      <alignment horizontal="left"/>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26" fillId="0" borderId="0" xfId="0" applyFont="1" applyAlignment="1">
      <alignment horizontal="left" vertical="center"/>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22" fillId="0" borderId="0" xfId="1" applyFont="1" applyAlignment="1">
      <alignment horizontal="left" vertical="center"/>
    </xf>
    <xf numFmtId="0" fontId="11" fillId="0" borderId="74" xfId="1" applyFont="1" applyBorder="1" applyAlignment="1">
      <alignment horizontal="center" vertical="center"/>
    </xf>
    <xf numFmtId="0" fontId="11" fillId="0" borderId="73"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7" fillId="0" borderId="74" xfId="1" applyFont="1" applyBorder="1" applyAlignment="1">
      <alignment horizontal="center" vertical="center" wrapText="1"/>
    </xf>
    <xf numFmtId="0" fontId="16" fillId="0" borderId="21" xfId="12" applyFont="1" applyBorder="1" applyAlignment="1">
      <alignment horizontal="center" vertical="center" wrapText="1"/>
    </xf>
    <xf numFmtId="0" fontId="16" fillId="0" borderId="23" xfId="12" applyFont="1" applyBorder="1" applyAlignment="1">
      <alignment horizontal="center" vertical="center" wrapText="1"/>
    </xf>
    <xf numFmtId="0" fontId="16" fillId="0" borderId="24" xfId="12" applyFont="1" applyBorder="1" applyAlignment="1">
      <alignment horizontal="center" vertical="center" wrapText="1"/>
    </xf>
    <xf numFmtId="0" fontId="16" fillId="0" borderId="75" xfId="12" applyFont="1" applyBorder="1" applyAlignment="1">
      <alignment horizontal="center" vertical="center" wrapText="1"/>
    </xf>
    <xf numFmtId="0" fontId="16" fillId="0" borderId="62" xfId="12" applyFont="1" applyBorder="1" applyAlignment="1">
      <alignment horizontal="center" vertical="center" wrapText="1"/>
    </xf>
    <xf numFmtId="0" fontId="16" fillId="0" borderId="19" xfId="12" applyFont="1" applyBorder="1" applyAlignment="1">
      <alignment horizontal="center" vertical="center" wrapText="1"/>
    </xf>
    <xf numFmtId="0" fontId="16" fillId="0" borderId="25" xfId="12" applyFont="1" applyBorder="1" applyAlignment="1">
      <alignment horizontal="center" vertical="center" wrapText="1"/>
    </xf>
    <xf numFmtId="0" fontId="16" fillId="0" borderId="20" xfId="12" applyFont="1" applyBorder="1" applyAlignment="1">
      <alignment horizontal="center" vertical="center" wrapText="1"/>
    </xf>
    <xf numFmtId="0" fontId="58" fillId="0" borderId="71" xfId="1" applyFont="1" applyBorder="1" applyAlignment="1">
      <alignment horizontal="left" vertical="center" wrapText="1"/>
    </xf>
    <xf numFmtId="0" fontId="58" fillId="0" borderId="0" xfId="1" applyFont="1" applyAlignment="1">
      <alignment horizontal="left" vertical="center" wrapText="1"/>
    </xf>
    <xf numFmtId="0" fontId="16" fillId="7" borderId="17" xfId="1" applyFont="1" applyFill="1" applyBorder="1" applyAlignment="1">
      <alignment horizontal="left" vertical="center" wrapText="1"/>
    </xf>
    <xf numFmtId="0" fontId="16" fillId="7" borderId="0" xfId="1" applyFont="1" applyFill="1" applyAlignment="1">
      <alignment horizontal="left" vertical="center" wrapText="1"/>
    </xf>
    <xf numFmtId="0" fontId="28" fillId="0" borderId="17" xfId="12" applyFont="1" applyBorder="1" applyAlignment="1">
      <alignment horizontal="left"/>
    </xf>
    <xf numFmtId="0" fontId="28" fillId="0" borderId="0" xfId="12" applyFont="1" applyAlignment="1">
      <alignment horizontal="left"/>
    </xf>
    <xf numFmtId="0" fontId="16" fillId="0" borderId="22" xfId="12" applyFont="1" applyBorder="1" applyAlignment="1">
      <alignment horizontal="center" vertical="center" wrapText="1"/>
    </xf>
    <xf numFmtId="0" fontId="16" fillId="0" borderId="17" xfId="12" applyFont="1" applyBorder="1" applyAlignment="1">
      <alignment horizontal="center" vertical="center" wrapText="1"/>
    </xf>
    <xf numFmtId="0" fontId="16" fillId="0" borderId="10" xfId="12" applyFont="1" applyBorder="1" applyAlignment="1">
      <alignment horizontal="center" vertical="center" wrapText="1"/>
    </xf>
    <xf numFmtId="0" fontId="16" fillId="0" borderId="12" xfId="12" applyFont="1" applyBorder="1" applyAlignment="1">
      <alignment horizontal="center" vertical="center" wrapText="1"/>
    </xf>
    <xf numFmtId="0" fontId="16" fillId="0" borderId="7" xfId="12" applyFont="1" applyBorder="1" applyAlignment="1">
      <alignment horizontal="center" vertical="center" wrapText="1"/>
    </xf>
    <xf numFmtId="0" fontId="11" fillId="0" borderId="18" xfId="1" applyFont="1" applyBorder="1" applyAlignment="1">
      <alignment horizontal="center" vertical="center"/>
    </xf>
    <xf numFmtId="0" fontId="11" fillId="0" borderId="10" xfId="1" applyFont="1" applyBorder="1" applyAlignment="1">
      <alignment horizontal="center" vertical="center"/>
    </xf>
    <xf numFmtId="0" fontId="14" fillId="0" borderId="74" xfId="1" applyFont="1" applyBorder="1" applyAlignment="1">
      <alignment horizontal="center"/>
    </xf>
    <xf numFmtId="0" fontId="12" fillId="0" borderId="74" xfId="1" applyBorder="1" applyAlignment="1">
      <alignment horizontal="center"/>
    </xf>
    <xf numFmtId="0" fontId="47" fillId="0" borderId="0" xfId="0" applyFont="1" applyAlignment="1">
      <alignment horizontal="left" vertical="center" wrapText="1"/>
    </xf>
    <xf numFmtId="0" fontId="12" fillId="6" borderId="23"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38" xfId="0" applyFont="1" applyFill="1" applyBorder="1" applyAlignment="1">
      <alignment horizontal="left" vertical="center" wrapText="1"/>
    </xf>
    <xf numFmtId="0" fontId="39" fillId="6" borderId="4" xfId="7" applyFont="1" applyFill="1" applyBorder="1" applyAlignment="1" applyProtection="1">
      <alignment horizontal="left" vertical="center"/>
    </xf>
    <xf numFmtId="0" fontId="39" fillId="6" borderId="62" xfId="7" applyFont="1" applyFill="1" applyBorder="1" applyAlignment="1" applyProtection="1">
      <alignment horizontal="left" vertical="center"/>
    </xf>
    <xf numFmtId="0" fontId="39" fillId="6" borderId="33" xfId="7" applyFont="1" applyFill="1" applyBorder="1" applyAlignment="1" applyProtection="1">
      <alignment horizontal="left" vertical="center"/>
    </xf>
    <xf numFmtId="0" fontId="39" fillId="6" borderId="27" xfId="7" applyFont="1" applyFill="1" applyBorder="1" applyAlignment="1" applyProtection="1">
      <alignment horizontal="left" vertical="center"/>
    </xf>
    <xf numFmtId="0" fontId="39" fillId="6" borderId="2" xfId="7" applyFont="1" applyFill="1" applyBorder="1" applyAlignment="1" applyProtection="1">
      <alignment horizontal="left" vertical="center"/>
    </xf>
    <xf numFmtId="0" fontId="39" fillId="6" borderId="41" xfId="7" applyFont="1" applyFill="1" applyBorder="1" applyAlignment="1" applyProtection="1">
      <alignment horizontal="left" vertical="center"/>
    </xf>
    <xf numFmtId="0" fontId="12" fillId="6" borderId="0" xfId="0" applyFont="1" applyFill="1" applyAlignment="1">
      <alignment horizontal="left" vertical="center" wrapText="1"/>
    </xf>
    <xf numFmtId="0" fontId="11" fillId="2" borderId="62" xfId="0" applyFont="1" applyFill="1" applyBorder="1" applyAlignment="1">
      <alignment horizontal="center" vertical="center"/>
    </xf>
    <xf numFmtId="0" fontId="12" fillId="6" borderId="32" xfId="0" applyFont="1" applyFill="1" applyBorder="1" applyAlignment="1">
      <alignment horizontal="left" vertical="center" wrapText="1"/>
    </xf>
    <xf numFmtId="0" fontId="12" fillId="6" borderId="62" xfId="0" applyFont="1" applyFill="1" applyBorder="1" applyAlignment="1">
      <alignment horizontal="left" vertical="center" wrapText="1"/>
    </xf>
    <xf numFmtId="0" fontId="12" fillId="6" borderId="33" xfId="0" applyFont="1" applyFill="1" applyBorder="1" applyAlignment="1">
      <alignment horizontal="left" vertical="center" wrapText="1"/>
    </xf>
    <xf numFmtId="0" fontId="12" fillId="6" borderId="40"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2" fillId="0" borderId="40" xfId="0" applyFont="1" applyBorder="1" applyAlignment="1">
      <alignment horizontal="left" vertical="center"/>
    </xf>
    <xf numFmtId="0" fontId="12" fillId="0" borderId="2" xfId="0" applyFont="1" applyBorder="1" applyAlignment="1">
      <alignment horizontal="left" vertical="center"/>
    </xf>
    <xf numFmtId="0" fontId="12" fillId="0" borderId="41" xfId="0" applyFont="1" applyBorder="1" applyAlignment="1">
      <alignment horizontal="left" vertical="center"/>
    </xf>
    <xf numFmtId="14" fontId="11" fillId="5" borderId="46" xfId="0" applyNumberFormat="1" applyFont="1" applyFill="1" applyBorder="1" applyAlignment="1">
      <alignment horizontal="center" vertical="center"/>
    </xf>
    <xf numFmtId="14" fontId="11" fillId="5" borderId="43"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1" fillId="2" borderId="3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3" xfId="0" applyFont="1" applyFill="1" applyBorder="1" applyAlignment="1">
      <alignment horizontal="center" vertical="center"/>
    </xf>
    <xf numFmtId="0" fontId="20" fillId="0" borderId="37" xfId="0" applyFont="1" applyBorder="1" applyAlignment="1">
      <alignment horizontal="center" vertical="center"/>
    </xf>
    <xf numFmtId="0" fontId="20" fillId="0" borderId="15" xfId="0" applyFont="1" applyBorder="1" applyAlignment="1">
      <alignment horizontal="center" vertical="center"/>
    </xf>
    <xf numFmtId="0" fontId="33" fillId="2" borderId="62" xfId="0" applyFont="1" applyFill="1" applyBorder="1" applyAlignment="1">
      <alignment horizontal="center" vertical="center"/>
    </xf>
    <xf numFmtId="0" fontId="11" fillId="2" borderId="17" xfId="0" applyFont="1" applyFill="1" applyBorder="1" applyAlignment="1">
      <alignment horizontal="center" vertical="center"/>
    </xf>
    <xf numFmtId="0" fontId="33" fillId="2" borderId="10"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2" fillId="6" borderId="32" xfId="0" applyFont="1" applyFill="1" applyBorder="1" applyAlignment="1">
      <alignment horizontal="left" vertical="center" indent="2"/>
    </xf>
    <xf numFmtId="0" fontId="12" fillId="6" borderId="62"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34"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0" borderId="32" xfId="0" applyFont="1" applyBorder="1" applyAlignment="1">
      <alignment horizontal="left" vertical="center" indent="2"/>
    </xf>
    <xf numFmtId="0" fontId="12" fillId="0" borderId="62" xfId="0" applyFont="1" applyBorder="1" applyAlignment="1">
      <alignment horizontal="left" vertical="center" indent="2"/>
    </xf>
    <xf numFmtId="0" fontId="12" fillId="0" borderId="33" xfId="0" applyFont="1" applyBorder="1" applyAlignment="1">
      <alignment horizontal="left" vertical="center" indent="2"/>
    </xf>
    <xf numFmtId="0" fontId="36" fillId="6" borderId="45" xfId="2" applyFont="1" applyFill="1" applyBorder="1" applyAlignment="1" applyProtection="1">
      <alignment horizontal="left" vertical="center"/>
    </xf>
    <xf numFmtId="0" fontId="36" fillId="6" borderId="35"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4" xfId="2" applyFont="1" applyFill="1" applyBorder="1" applyAlignment="1" applyProtection="1">
      <alignment horizontal="left" vertical="center"/>
    </xf>
    <xf numFmtId="0" fontId="36" fillId="6" borderId="62" xfId="2" applyFont="1" applyFill="1" applyBorder="1" applyAlignment="1" applyProtection="1">
      <alignment horizontal="left" vertical="center"/>
    </xf>
    <xf numFmtId="0" fontId="36" fillId="6" borderId="33" xfId="2" applyFont="1" applyFill="1" applyBorder="1" applyAlignment="1" applyProtection="1">
      <alignment horizontal="left" vertical="center"/>
    </xf>
    <xf numFmtId="0" fontId="36" fillId="0" borderId="4" xfId="2" applyFont="1" applyFill="1" applyBorder="1" applyAlignment="1" applyProtection="1">
      <alignment horizontal="left" vertical="center"/>
    </xf>
    <xf numFmtId="0" fontId="36" fillId="0" borderId="62" xfId="2" applyFont="1" applyFill="1" applyBorder="1" applyAlignment="1" applyProtection="1">
      <alignment horizontal="left" vertical="center"/>
    </xf>
    <xf numFmtId="0" fontId="36" fillId="0" borderId="33" xfId="2" applyFont="1" applyFill="1" applyBorder="1" applyAlignment="1" applyProtection="1">
      <alignment horizontal="left" vertical="center"/>
    </xf>
    <xf numFmtId="0" fontId="12" fillId="2" borderId="4" xfId="2" applyFont="1" applyFill="1" applyBorder="1" applyAlignment="1" applyProtection="1">
      <alignment horizontal="left" vertical="center"/>
    </xf>
    <xf numFmtId="0" fontId="12" fillId="2" borderId="62" xfId="2" applyFont="1" applyFill="1" applyBorder="1" applyAlignment="1" applyProtection="1">
      <alignment horizontal="left" vertical="center"/>
    </xf>
    <xf numFmtId="0" fontId="12" fillId="2" borderId="33" xfId="2" applyFont="1" applyFill="1" applyBorder="1" applyAlignment="1" applyProtection="1">
      <alignment horizontal="left" vertical="center"/>
    </xf>
    <xf numFmtId="0" fontId="19" fillId="2" borderId="4" xfId="0" applyFont="1" applyFill="1" applyBorder="1" applyAlignment="1">
      <alignment horizontal="left" vertical="center"/>
    </xf>
    <xf numFmtId="0" fontId="19" fillId="2" borderId="62" xfId="0" applyFont="1" applyFill="1" applyBorder="1" applyAlignment="1">
      <alignment horizontal="left" vertical="center"/>
    </xf>
    <xf numFmtId="0" fontId="19" fillId="2" borderId="33" xfId="0" applyFont="1" applyFill="1" applyBorder="1" applyAlignment="1">
      <alignment horizontal="left" vertical="center"/>
    </xf>
    <xf numFmtId="0" fontId="36" fillId="6" borderId="27" xfId="2" applyFont="1" applyFill="1" applyBorder="1" applyAlignment="1" applyProtection="1">
      <alignment horizontal="left" vertical="center"/>
    </xf>
    <xf numFmtId="0" fontId="36" fillId="6" borderId="2" xfId="2" applyFont="1" applyFill="1" applyBorder="1" applyAlignment="1" applyProtection="1">
      <alignment horizontal="left" vertical="center"/>
    </xf>
    <xf numFmtId="0" fontId="36" fillId="6" borderId="41" xfId="2" applyFont="1" applyFill="1" applyBorder="1" applyAlignment="1" applyProtection="1">
      <alignment horizontal="left" vertical="center"/>
    </xf>
    <xf numFmtId="0" fontId="33" fillId="2" borderId="32" xfId="0" applyFont="1" applyFill="1" applyBorder="1" applyAlignment="1">
      <alignment horizontal="center" vertical="center"/>
    </xf>
  </cellXfs>
  <cellStyles count="139">
    <cellStyle name="Comma 2" xfId="8"/>
    <cellStyle name="Comma 2 2" xfId="109"/>
    <cellStyle name="Comma 3" xfId="9"/>
    <cellStyle name="Comma 3 2" xfId="110"/>
    <cellStyle name="Comma 3 3" xfId="111"/>
    <cellStyle name="Comma 3 4" xfId="112"/>
    <cellStyle name="Comma 4" xfId="113"/>
    <cellStyle name="Comma 5" xfId="114"/>
    <cellStyle name="Currency" xfId="138" builtinId="4"/>
    <cellStyle name="Currency 2" xfId="10"/>
    <cellStyle name="Currency 2 2" xfId="115"/>
    <cellStyle name="Followed Hyperlink" xfId="80" builtinId="9" hidden="1"/>
    <cellStyle name="Followed Hyperlink" xfId="68" builtinId="9" hidden="1"/>
    <cellStyle name="Followed Hyperlink" xfId="63" builtinId="9" hidden="1"/>
    <cellStyle name="Followed Hyperlink" xfId="43" builtinId="9" hidden="1"/>
    <cellStyle name="Followed Hyperlink" xfId="70" builtinId="9" hidden="1"/>
    <cellStyle name="Followed Hyperlink" xfId="57" builtinId="9" hidden="1"/>
    <cellStyle name="Followed Hyperlink" xfId="58" builtinId="9" hidden="1"/>
    <cellStyle name="Followed Hyperlink" xfId="44" builtinId="9" hidden="1"/>
    <cellStyle name="Followed Hyperlink" xfId="45" builtinId="9" hidden="1"/>
    <cellStyle name="Followed Hyperlink" xfId="71" builtinId="9" hidden="1"/>
    <cellStyle name="Followed Hyperlink" xfId="36" builtinId="9" hidden="1"/>
    <cellStyle name="Followed Hyperlink" xfId="69" builtinId="9" hidden="1"/>
    <cellStyle name="Followed Hyperlink" xfId="74" builtinId="9" hidden="1"/>
    <cellStyle name="Followed Hyperlink" xfId="79" builtinId="9" hidden="1"/>
    <cellStyle name="Followed Hyperlink" xfId="49" builtinId="9" hidden="1"/>
    <cellStyle name="Followed Hyperlink" xfId="47" builtinId="9" hidden="1"/>
    <cellStyle name="Followed Hyperlink" xfId="41" builtinId="9" hidden="1"/>
    <cellStyle name="Followed Hyperlink" xfId="54" builtinId="9" hidden="1"/>
    <cellStyle name="Followed Hyperlink" xfId="59" builtinId="9" hidden="1"/>
    <cellStyle name="Followed Hyperlink" xfId="82" builtinId="9" hidden="1"/>
    <cellStyle name="Followed Hyperlink" xfId="67" builtinId="9" hidden="1"/>
    <cellStyle name="Followed Hyperlink" xfId="81" builtinId="9" hidden="1"/>
    <cellStyle name="Followed Hyperlink" xfId="25" builtinId="9" hidden="1"/>
    <cellStyle name="Followed Hyperlink" xfId="77" builtinId="9" hidden="1"/>
    <cellStyle name="Followed Hyperlink" xfId="72" builtinId="9" hidden="1"/>
    <cellStyle name="Followed Hyperlink" xfId="48" builtinId="9" hidden="1"/>
    <cellStyle name="Followed Hyperlink" xfId="56" builtinId="9" hidden="1"/>
    <cellStyle name="Followed Hyperlink" xfId="64" builtinId="9" hidden="1"/>
    <cellStyle name="Followed Hyperlink" xfId="60" builtinId="9" hidden="1"/>
    <cellStyle name="Followed Hyperlink" xfId="39" builtinId="9" hidden="1"/>
    <cellStyle name="Followed Hyperlink" xfId="27" builtinId="9" hidden="1"/>
    <cellStyle name="Followed Hyperlink" xfId="28" builtinId="9" hidden="1"/>
    <cellStyle name="Followed Hyperlink" xfId="73" builtinId="9" hidden="1"/>
    <cellStyle name="Followed Hyperlink" xfId="30" builtinId="9" hidden="1"/>
    <cellStyle name="Followed Hyperlink" xfId="55" builtinId="9" hidden="1"/>
    <cellStyle name="Followed Hyperlink" xfId="61" builtinId="9" hidden="1"/>
    <cellStyle name="Followed Hyperlink" xfId="18" builtinId="9" hidden="1"/>
    <cellStyle name="Followed Hyperlink" xfId="66" builtinId="9" hidden="1"/>
    <cellStyle name="Followed Hyperlink" xfId="76" builtinId="9" hidden="1"/>
    <cellStyle name="Followed Hyperlink" xfId="75" builtinId="9" hidden="1"/>
    <cellStyle name="Followed Hyperlink" xfId="42" builtinId="9" hidden="1"/>
    <cellStyle name="Followed Hyperlink" xfId="62" builtinId="9" hidden="1"/>
    <cellStyle name="Followed Hyperlink" xfId="38" builtinId="9" hidden="1"/>
    <cellStyle name="Followed Hyperlink" xfId="19" builtinId="9" hidden="1"/>
    <cellStyle name="Followed Hyperlink" xfId="24" builtinId="9" hidden="1"/>
    <cellStyle name="Followed Hyperlink" xfId="31" builtinId="9" hidden="1"/>
    <cellStyle name="Followed Hyperlink" xfId="17" builtinId="9" hidden="1"/>
    <cellStyle name="Followed Hyperlink" xfId="51" builtinId="9" hidden="1"/>
    <cellStyle name="Followed Hyperlink" xfId="78" builtinId="9" hidden="1"/>
    <cellStyle name="Followed Hyperlink" xfId="32" builtinId="9" hidden="1"/>
    <cellStyle name="Followed Hyperlink" xfId="16" builtinId="9" hidden="1"/>
    <cellStyle name="Followed Hyperlink" xfId="22" builtinId="9" hidden="1"/>
    <cellStyle name="Followed Hyperlink" xfId="35" builtinId="9" hidden="1"/>
    <cellStyle name="Followed Hyperlink" xfId="50" builtinId="9" hidden="1"/>
    <cellStyle name="Followed Hyperlink" xfId="15" builtinId="9" hidden="1"/>
    <cellStyle name="Followed Hyperlink" xfId="52" builtinId="9" hidden="1"/>
    <cellStyle name="Followed Hyperlink" xfId="53" builtinId="9" hidden="1"/>
    <cellStyle name="Followed Hyperlink" xfId="33" builtinId="9" hidden="1"/>
    <cellStyle name="Followed Hyperlink" xfId="46" builtinId="9" hidden="1"/>
    <cellStyle name="Followed Hyperlink" xfId="34" builtinId="9" hidden="1"/>
    <cellStyle name="Followed Hyperlink" xfId="29" builtinId="9" hidden="1"/>
    <cellStyle name="Followed Hyperlink" xfId="23" builtinId="9" hidden="1"/>
    <cellStyle name="Followed Hyperlink" xfId="37" builtinId="9" hidden="1"/>
    <cellStyle name="Followed Hyperlink" xfId="65" builtinId="9" hidden="1"/>
    <cellStyle name="Followed Hyperlink" xfId="40" builtinId="9" hidden="1"/>
    <cellStyle name="Followed Hyperlink" xfId="21" builtinId="9" hidden="1"/>
    <cellStyle name="Followed Hyperlink" xfId="20" builtinId="9" hidden="1"/>
    <cellStyle name="Followed Hyperlink" xfId="26"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c@virginia.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 Id="rId22"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4"/>
  <sheetViews>
    <sheetView zoomScale="80" zoomScaleNormal="80" workbookViewId="0"/>
  </sheetViews>
  <sheetFormatPr defaultColWidth="164.453125" defaultRowHeight="15.5" x14ac:dyDescent="0.25"/>
  <cols>
    <col min="1" max="1" width="170.453125" style="54" customWidth="1"/>
    <col min="2" max="16384" width="164.453125" style="54"/>
  </cols>
  <sheetData>
    <row r="1" spans="1:1" ht="21" customHeight="1" x14ac:dyDescent="0.25">
      <c r="A1" s="53" t="s">
        <v>0</v>
      </c>
    </row>
    <row r="2" spans="1:1" ht="21" customHeight="1" x14ac:dyDescent="0.25">
      <c r="A2" s="53" t="s">
        <v>1</v>
      </c>
    </row>
    <row r="3" spans="1:1" ht="21" customHeight="1" x14ac:dyDescent="0.25">
      <c r="A3" s="55" t="s">
        <v>2</v>
      </c>
    </row>
    <row r="4" spans="1:1" ht="16.399999999999999" customHeight="1" x14ac:dyDescent="0.25">
      <c r="A4" s="56"/>
    </row>
    <row r="5" spans="1:1" ht="21" customHeight="1" x14ac:dyDescent="0.25">
      <c r="A5" s="57" t="s">
        <v>3</v>
      </c>
    </row>
    <row r="6" spans="1:1" s="59" customFormat="1" ht="92.15" customHeight="1" x14ac:dyDescent="0.25">
      <c r="A6" s="58" t="s">
        <v>4</v>
      </c>
    </row>
    <row r="7" spans="1:1" s="60" customFormat="1" ht="21" customHeight="1" x14ac:dyDescent="0.25">
      <c r="A7" s="57" t="s">
        <v>5</v>
      </c>
    </row>
    <row r="8" spans="1:1" s="59" customFormat="1" ht="75" customHeight="1" x14ac:dyDescent="0.25">
      <c r="A8" s="61" t="s">
        <v>6</v>
      </c>
    </row>
    <row r="9" spans="1:1" s="59" customFormat="1" ht="61.4" customHeight="1" thickBot="1" x14ac:dyDescent="0.3">
      <c r="A9" s="62" t="s">
        <v>7</v>
      </c>
    </row>
    <row r="10" spans="1:1" s="59" customFormat="1" ht="33" customHeight="1" thickBot="1" x14ac:dyDescent="0.3">
      <c r="A10" s="63" t="s">
        <v>8</v>
      </c>
    </row>
    <row r="11" spans="1:1" s="59" customFormat="1" ht="23.5" customHeight="1" x14ac:dyDescent="0.25">
      <c r="A11" s="65" t="s">
        <v>9</v>
      </c>
    </row>
    <row r="12" spans="1:1" s="59" customFormat="1" ht="57" customHeight="1" x14ac:dyDescent="0.25">
      <c r="A12" s="66" t="s">
        <v>10</v>
      </c>
    </row>
    <row r="13" spans="1:1" s="64" customFormat="1" ht="21" customHeight="1" x14ac:dyDescent="0.25">
      <c r="A13" s="65" t="s">
        <v>11</v>
      </c>
    </row>
    <row r="14" spans="1:1" s="59" customFormat="1" ht="60.65" customHeight="1" x14ac:dyDescent="0.25">
      <c r="A14" s="66" t="s">
        <v>12</v>
      </c>
    </row>
    <row r="15" spans="1:1" s="64" customFormat="1" ht="21" customHeight="1" x14ac:dyDescent="0.25">
      <c r="A15" s="65" t="s">
        <v>13</v>
      </c>
    </row>
    <row r="16" spans="1:1" s="59" customFormat="1" ht="163.5" customHeight="1" x14ac:dyDescent="0.25">
      <c r="A16" s="61" t="s">
        <v>14</v>
      </c>
    </row>
    <row r="17" spans="1:1" s="59" customFormat="1" ht="37.5" customHeight="1" x14ac:dyDescent="0.25">
      <c r="A17" s="92" t="s">
        <v>15</v>
      </c>
    </row>
    <row r="18" spans="1:1" s="59" customFormat="1" ht="39.65" customHeight="1" x14ac:dyDescent="0.25">
      <c r="A18" s="124" t="s">
        <v>16</v>
      </c>
    </row>
    <row r="19" spans="1:1" s="59" customFormat="1" ht="21" customHeight="1" x14ac:dyDescent="0.25">
      <c r="A19" s="125" t="s">
        <v>17</v>
      </c>
    </row>
    <row r="20" spans="1:1" s="59" customFormat="1" ht="21" customHeight="1" x14ac:dyDescent="0.25">
      <c r="A20" s="125" t="s">
        <v>18</v>
      </c>
    </row>
    <row r="21" spans="1:1" s="59" customFormat="1" ht="21" customHeight="1" x14ac:dyDescent="0.25">
      <c r="A21" s="126" t="s">
        <v>19</v>
      </c>
    </row>
    <row r="22" spans="1:1" s="59" customFormat="1" ht="127.4" customHeight="1" x14ac:dyDescent="0.25">
      <c r="A22" s="58" t="s">
        <v>20</v>
      </c>
    </row>
    <row r="23" spans="1:1" s="59" customFormat="1" ht="21" customHeight="1" x14ac:dyDescent="0.25">
      <c r="A23" s="65" t="s">
        <v>21</v>
      </c>
    </row>
    <row r="24" spans="1:1" s="59" customFormat="1" ht="70.5" customHeight="1" x14ac:dyDescent="0.25">
      <c r="A24" s="66" t="s">
        <v>22</v>
      </c>
    </row>
    <row r="25" spans="1:1" s="68" customFormat="1" ht="21" customHeight="1" x14ac:dyDescent="0.25">
      <c r="A25" s="67" t="s">
        <v>23</v>
      </c>
    </row>
    <row r="26" spans="1:1" s="59" customFormat="1" ht="97.5" customHeight="1" x14ac:dyDescent="0.25">
      <c r="A26" s="69" t="s">
        <v>24</v>
      </c>
    </row>
    <row r="27" spans="1:1" s="64" customFormat="1" ht="21" customHeight="1" x14ac:dyDescent="0.25">
      <c r="A27" s="65" t="s">
        <v>25</v>
      </c>
    </row>
    <row r="28" spans="1:1" s="59" customFormat="1" ht="38.5" customHeight="1" x14ac:dyDescent="0.25">
      <c r="A28" s="66" t="s">
        <v>26</v>
      </c>
    </row>
    <row r="29" spans="1:1" s="59" customFormat="1" ht="69" customHeight="1" x14ac:dyDescent="0.25">
      <c r="A29" s="66" t="s">
        <v>27</v>
      </c>
    </row>
    <row r="30" spans="1:1" s="64" customFormat="1" ht="51.65" customHeight="1" x14ac:dyDescent="0.25">
      <c r="A30" s="58" t="s">
        <v>28</v>
      </c>
    </row>
    <row r="31" spans="1:1" s="64" customFormat="1" ht="21" customHeight="1" x14ac:dyDescent="0.25">
      <c r="A31" s="70" t="s">
        <v>29</v>
      </c>
    </row>
    <row r="32" spans="1:1" ht="21" customHeight="1" x14ac:dyDescent="0.25">
      <c r="A32" s="71" t="s">
        <v>30</v>
      </c>
    </row>
    <row r="33" spans="1:1" ht="21" customHeight="1" x14ac:dyDescent="0.25">
      <c r="A33" s="71" t="s">
        <v>31</v>
      </c>
    </row>
    <row r="34" spans="1:1" s="59" customFormat="1" ht="21" customHeight="1" x14ac:dyDescent="0.25">
      <c r="A34" s="71" t="s">
        <v>32</v>
      </c>
    </row>
    <row r="35" spans="1:1" s="59" customFormat="1" ht="21" customHeight="1" x14ac:dyDescent="0.25">
      <c r="A35" s="71" t="s">
        <v>33</v>
      </c>
    </row>
    <row r="36" spans="1:1" s="59" customFormat="1" ht="21" customHeight="1" x14ac:dyDescent="0.25">
      <c r="A36" s="71" t="s">
        <v>34</v>
      </c>
    </row>
    <row r="37" spans="1:1" s="59" customFormat="1" ht="21" customHeight="1" x14ac:dyDescent="0.25">
      <c r="A37" s="65" t="s">
        <v>35</v>
      </c>
    </row>
    <row r="38" spans="1:1" s="64" customFormat="1" ht="21" customHeight="1" x14ac:dyDescent="0.25">
      <c r="A38" s="72" t="s">
        <v>36</v>
      </c>
    </row>
    <row r="39" spans="1:1" s="74" customFormat="1" ht="145.4" customHeight="1" x14ac:dyDescent="0.25">
      <c r="A39" s="73" t="s">
        <v>37</v>
      </c>
    </row>
    <row r="40" spans="1:1" s="74" customFormat="1" ht="57.65" customHeight="1" x14ac:dyDescent="0.25">
      <c r="A40" s="73" t="s">
        <v>38</v>
      </c>
    </row>
    <row r="41" spans="1:1" s="74" customFormat="1" ht="64.400000000000006" customHeight="1" x14ac:dyDescent="0.25">
      <c r="A41" s="73" t="s">
        <v>39</v>
      </c>
    </row>
    <row r="42" spans="1:1" s="74" customFormat="1" ht="93" customHeight="1" x14ac:dyDescent="0.25">
      <c r="A42" s="73" t="s">
        <v>40</v>
      </c>
    </row>
    <row r="43" spans="1:1" s="74" customFormat="1" ht="28.4" customHeight="1" x14ac:dyDescent="0.25">
      <c r="A43" s="73" t="s">
        <v>41</v>
      </c>
    </row>
    <row r="44" spans="1:1" s="74" customFormat="1" ht="26.15" customHeight="1" x14ac:dyDescent="0.25">
      <c r="A44" s="75" t="s">
        <v>42</v>
      </c>
    </row>
    <row r="45" spans="1:1" s="74" customFormat="1" ht="36" customHeight="1" x14ac:dyDescent="0.25">
      <c r="A45" s="73" t="s">
        <v>43</v>
      </c>
    </row>
    <row r="46" spans="1:1" s="74" customFormat="1" ht="20.25" customHeight="1" x14ac:dyDescent="0.25">
      <c r="A46" s="73" t="s">
        <v>44</v>
      </c>
    </row>
    <row r="47" spans="1:1" s="74" customFormat="1" ht="21.65" customHeight="1" x14ac:dyDescent="0.25">
      <c r="A47" s="73" t="s">
        <v>45</v>
      </c>
    </row>
    <row r="48" spans="1:1" s="74" customFormat="1" ht="24.65" customHeight="1" x14ac:dyDescent="0.25">
      <c r="A48" s="75" t="s">
        <v>46</v>
      </c>
    </row>
    <row r="49" spans="1:1" s="74" customFormat="1" ht="17.5" customHeight="1" x14ac:dyDescent="0.25">
      <c r="A49" s="75" t="s">
        <v>47</v>
      </c>
    </row>
    <row r="50" spans="1:1" s="74" customFormat="1" ht="35.15" customHeight="1" x14ac:dyDescent="0.25">
      <c r="A50" s="75" t="s">
        <v>48</v>
      </c>
    </row>
    <row r="51" spans="1:1" s="74" customFormat="1" ht="57" customHeight="1" x14ac:dyDescent="0.25">
      <c r="A51" s="75" t="s">
        <v>49</v>
      </c>
    </row>
    <row r="52" spans="1:1" s="74" customFormat="1" ht="62.15" customHeight="1" x14ac:dyDescent="0.25">
      <c r="A52" s="75" t="s">
        <v>50</v>
      </c>
    </row>
    <row r="53" spans="1:1" s="74" customFormat="1" ht="122.15" customHeight="1" x14ac:dyDescent="0.25">
      <c r="A53" s="75" t="s">
        <v>51</v>
      </c>
    </row>
    <row r="54" spans="1:1" s="74" customFormat="1" ht="69.650000000000006" customHeight="1" x14ac:dyDescent="0.25">
      <c r="A54" s="75" t="s">
        <v>52</v>
      </c>
    </row>
    <row r="55" spans="1:1" s="74" customFormat="1" ht="24" customHeight="1" x14ac:dyDescent="0.25">
      <c r="A55" s="75" t="s">
        <v>53</v>
      </c>
    </row>
    <row r="56" spans="1:1" s="74" customFormat="1" ht="23.15" customHeight="1" x14ac:dyDescent="0.25">
      <c r="A56" s="75" t="s">
        <v>54</v>
      </c>
    </row>
    <row r="57" spans="1:1" s="59" customFormat="1" ht="87" x14ac:dyDescent="0.25">
      <c r="A57" s="75" t="s">
        <v>55</v>
      </c>
    </row>
    <row r="58" spans="1:1" s="59" customFormat="1" ht="51.65" customHeight="1" x14ac:dyDescent="0.25">
      <c r="A58" s="75" t="s">
        <v>56</v>
      </c>
    </row>
    <row r="59" spans="1:1" s="59" customFormat="1" ht="89.5" customHeight="1" x14ac:dyDescent="0.25">
      <c r="A59" s="75" t="s">
        <v>57</v>
      </c>
    </row>
    <row r="60" spans="1:1" s="59" customFormat="1" ht="32.5" customHeight="1" x14ac:dyDescent="0.25">
      <c r="A60" s="75" t="s">
        <v>58</v>
      </c>
    </row>
    <row r="61" spans="1:1" hidden="1" x14ac:dyDescent="0.25">
      <c r="A61" s="76"/>
    </row>
    <row r="62" spans="1:1" hidden="1" x14ac:dyDescent="0.25">
      <c r="A62" s="76"/>
    </row>
    <row r="63" spans="1:1" hidden="1" x14ac:dyDescent="0.25">
      <c r="A63" s="76"/>
    </row>
    <row r="64" spans="1:1" s="123" customFormat="1" x14ac:dyDescent="0.25"/>
  </sheetData>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sqref="A1:Q1"/>
    </sheetView>
  </sheetViews>
  <sheetFormatPr defaultColWidth="8.453125" defaultRowHeight="12.5" x14ac:dyDescent="0.25"/>
  <cols>
    <col min="5" max="5" width="17.453125" customWidth="1"/>
  </cols>
  <sheetData>
    <row r="1" spans="1:19" s="2" customFormat="1" ht="30" customHeight="1" x14ac:dyDescent="0.25">
      <c r="A1" s="220" t="s">
        <v>59</v>
      </c>
      <c r="B1" s="220"/>
      <c r="C1" s="220"/>
      <c r="D1" s="220"/>
      <c r="E1" s="220"/>
      <c r="F1" s="220"/>
      <c r="G1" s="220"/>
      <c r="H1" s="220"/>
      <c r="I1" s="220"/>
      <c r="J1" s="220"/>
      <c r="K1" s="220"/>
      <c r="L1" s="220"/>
      <c r="M1" s="220"/>
      <c r="N1" s="220"/>
      <c r="O1" s="220"/>
      <c r="P1" s="220"/>
      <c r="Q1" s="220"/>
    </row>
    <row r="2" spans="1:19" s="2" customFormat="1" ht="30" customHeight="1" thickBot="1" x14ac:dyDescent="0.3">
      <c r="A2" s="222" t="s">
        <v>60</v>
      </c>
      <c r="B2" s="222"/>
      <c r="C2" s="222"/>
      <c r="D2" s="222"/>
      <c r="E2" s="222"/>
      <c r="F2" s="201"/>
      <c r="G2" s="201"/>
      <c r="H2" s="201"/>
      <c r="I2" s="201"/>
      <c r="J2" s="201"/>
      <c r="K2" s="201"/>
      <c r="L2" s="201"/>
      <c r="M2" s="201"/>
      <c r="N2" s="201"/>
      <c r="O2" s="201"/>
      <c r="P2" s="201"/>
    </row>
    <row r="3" spans="1:19" s="2" customFormat="1" ht="30" customHeight="1" thickBot="1" x14ac:dyDescent="0.3">
      <c r="A3" s="221" t="s">
        <v>61</v>
      </c>
      <c r="B3" s="221"/>
      <c r="C3" s="232" t="s">
        <v>62</v>
      </c>
      <c r="D3" s="233"/>
      <c r="E3" s="233"/>
      <c r="F3" s="233"/>
      <c r="G3" s="233"/>
      <c r="H3" s="233"/>
      <c r="I3" s="233"/>
      <c r="J3" s="233"/>
      <c r="K3" s="233"/>
      <c r="L3" s="233"/>
      <c r="M3" s="233"/>
      <c r="N3" s="233"/>
      <c r="O3" s="233"/>
      <c r="P3" s="233"/>
      <c r="Q3" s="233"/>
      <c r="R3" s="233"/>
      <c r="S3" s="234"/>
    </row>
    <row r="4" spans="1:19" s="5" customFormat="1" ht="30" customHeight="1" thickBot="1" x14ac:dyDescent="0.3">
      <c r="A4" s="221" t="s">
        <v>63</v>
      </c>
      <c r="B4" s="221"/>
      <c r="C4" s="221"/>
      <c r="D4" s="227"/>
      <c r="E4" s="228" t="s">
        <v>64</v>
      </c>
      <c r="F4" s="229"/>
      <c r="G4" s="229"/>
      <c r="H4" s="230"/>
      <c r="I4" s="4"/>
      <c r="J4" s="4"/>
      <c r="K4" s="4"/>
      <c r="L4" s="4"/>
      <c r="M4" s="4"/>
      <c r="N4" s="4"/>
      <c r="O4" s="4"/>
      <c r="P4" s="4"/>
      <c r="Q4" s="4"/>
      <c r="R4" s="4"/>
      <c r="S4" s="4"/>
    </row>
    <row r="5" spans="1:19" s="5" customFormat="1" ht="30" customHeight="1" thickBot="1" x14ac:dyDescent="0.3">
      <c r="A5" s="221" t="s">
        <v>65</v>
      </c>
      <c r="B5" s="221"/>
      <c r="C5" s="221"/>
      <c r="D5" s="221"/>
      <c r="E5" s="221"/>
      <c r="F5" s="221"/>
      <c r="G5" s="221"/>
      <c r="H5" s="4"/>
      <c r="I5" s="4"/>
      <c r="J5" s="4"/>
      <c r="K5" s="4"/>
      <c r="L5" s="4"/>
      <c r="M5" s="4"/>
      <c r="N5" s="4"/>
      <c r="O5" s="4"/>
      <c r="P5" s="4"/>
      <c r="Q5" s="4"/>
      <c r="R5" s="4"/>
      <c r="S5" s="4"/>
    </row>
    <row r="6" spans="1:19" s="5" customFormat="1" ht="30" customHeight="1" thickBot="1" x14ac:dyDescent="0.3">
      <c r="A6" s="223" t="s">
        <v>66</v>
      </c>
      <c r="B6" s="223"/>
      <c r="C6" s="223"/>
      <c r="D6" s="223"/>
      <c r="E6" s="223"/>
      <c r="F6" s="223"/>
      <c r="G6" s="223"/>
      <c r="H6" s="224" t="s">
        <v>67</v>
      </c>
      <c r="I6" s="225"/>
      <c r="J6" s="225"/>
      <c r="K6" s="225"/>
      <c r="L6" s="225"/>
      <c r="M6" s="225"/>
      <c r="N6" s="225"/>
      <c r="O6" s="225"/>
      <c r="P6" s="225"/>
      <c r="Q6" s="226"/>
      <c r="R6" s="4"/>
      <c r="S6" s="4"/>
    </row>
    <row r="7" spans="1:19" s="5" customFormat="1" ht="30" customHeight="1" thickBot="1" x14ac:dyDescent="0.3">
      <c r="A7" s="223" t="s">
        <v>68</v>
      </c>
      <c r="B7" s="223"/>
      <c r="C7" s="223"/>
      <c r="D7" s="223"/>
      <c r="E7" s="223"/>
      <c r="F7" s="223"/>
      <c r="G7" s="223"/>
      <c r="H7" s="231" t="s">
        <v>69</v>
      </c>
      <c r="I7" s="225"/>
      <c r="J7" s="225"/>
      <c r="K7" s="225"/>
      <c r="L7" s="225"/>
      <c r="M7" s="225"/>
      <c r="N7" s="225"/>
      <c r="O7" s="225"/>
      <c r="P7" s="225"/>
      <c r="Q7" s="226"/>
      <c r="R7" s="4"/>
      <c r="S7" s="4"/>
    </row>
    <row r="8" spans="1:19" s="5" customFormat="1" ht="30" customHeight="1" thickBot="1" x14ac:dyDescent="0.3">
      <c r="A8" s="223" t="s">
        <v>70</v>
      </c>
      <c r="B8" s="223"/>
      <c r="C8" s="223"/>
      <c r="D8" s="223"/>
      <c r="E8" s="223"/>
      <c r="F8" s="223"/>
      <c r="G8" s="223"/>
      <c r="H8" s="224" t="s">
        <v>71</v>
      </c>
      <c r="I8" s="225"/>
      <c r="J8" s="225"/>
      <c r="K8" s="225"/>
      <c r="L8" s="225"/>
      <c r="M8" s="225"/>
      <c r="N8" s="225"/>
      <c r="O8" s="225"/>
      <c r="P8" s="225"/>
      <c r="Q8" s="226"/>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54" orientation="portrait" r:id="rId2"/>
  <headerFooter>
    <oddFooter>&amp;L2021 Six-Year Plan - Institution ID&amp;C&amp;P of &amp;N&amp;RSCHEV - 04/30/21</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80" zoomScaleNormal="80" workbookViewId="0">
      <selection sqref="A1:E1"/>
    </sheetView>
  </sheetViews>
  <sheetFormatPr defaultColWidth="8.81640625" defaultRowHeight="12.5" x14ac:dyDescent="0.25"/>
  <cols>
    <col min="1" max="1" width="23" customWidth="1"/>
    <col min="2" max="5" width="20.453125" customWidth="1"/>
  </cols>
  <sheetData>
    <row r="1" spans="1:7" ht="46.5" customHeight="1" x14ac:dyDescent="0.5">
      <c r="A1" s="235" t="s">
        <v>72</v>
      </c>
      <c r="B1" s="235"/>
      <c r="C1" s="235"/>
      <c r="D1" s="235"/>
      <c r="E1" s="235"/>
      <c r="F1" s="189"/>
      <c r="G1" s="189"/>
    </row>
    <row r="2" spans="1:7" ht="22.5" customHeight="1" x14ac:dyDescent="0.25">
      <c r="A2" s="240" t="str">
        <f>'Institution ID'!C3</f>
        <v>University of Virginia</v>
      </c>
      <c r="B2" s="240"/>
      <c r="C2" s="240"/>
      <c r="D2" s="240"/>
      <c r="E2" s="240"/>
    </row>
    <row r="3" spans="1:7" ht="16" thickBot="1" x14ac:dyDescent="0.4">
      <c r="A3" s="94"/>
      <c r="B3" s="94"/>
      <c r="C3" s="94"/>
      <c r="D3" s="94"/>
      <c r="E3" s="94"/>
    </row>
    <row r="4" spans="1:7" ht="85.5" customHeight="1" thickBot="1" x14ac:dyDescent="0.3">
      <c r="A4" s="241" t="s">
        <v>73</v>
      </c>
      <c r="B4" s="242"/>
      <c r="C4" s="242"/>
      <c r="D4" s="242"/>
      <c r="E4" s="243"/>
    </row>
    <row r="5" spans="1:7" ht="15.5" x14ac:dyDescent="0.35">
      <c r="A5" s="96"/>
      <c r="B5" s="96"/>
      <c r="C5" s="96"/>
      <c r="D5" s="96"/>
      <c r="E5" s="96"/>
    </row>
    <row r="6" spans="1:7" ht="18.5" thickBot="1" x14ac:dyDescent="0.45">
      <c r="A6" s="244" t="s">
        <v>74</v>
      </c>
      <c r="B6" s="244"/>
      <c r="C6" s="244"/>
      <c r="D6" s="244"/>
      <c r="E6" s="244"/>
    </row>
    <row r="7" spans="1:7" ht="16" thickBot="1" x14ac:dyDescent="0.4">
      <c r="A7" s="95" t="s">
        <v>75</v>
      </c>
      <c r="B7" s="238" t="s">
        <v>76</v>
      </c>
      <c r="C7" s="239"/>
      <c r="D7" s="238" t="s">
        <v>77</v>
      </c>
      <c r="E7" s="239"/>
    </row>
    <row r="8" spans="1:7" ht="31" x14ac:dyDescent="0.35">
      <c r="A8" s="95" t="s">
        <v>78</v>
      </c>
      <c r="B8" s="95" t="s">
        <v>79</v>
      </c>
      <c r="C8" s="95" t="s">
        <v>80</v>
      </c>
      <c r="D8" s="95" t="s">
        <v>79</v>
      </c>
      <c r="E8" s="95" t="s">
        <v>80</v>
      </c>
    </row>
    <row r="9" spans="1:7" ht="15.5" x14ac:dyDescent="0.35">
      <c r="A9" s="159">
        <v>16520</v>
      </c>
      <c r="B9" s="160">
        <v>17263</v>
      </c>
      <c r="C9" s="130">
        <f>IF(B9=0,"%",B9/A9-1)</f>
        <v>4.497578692493942E-2</v>
      </c>
      <c r="D9" s="161">
        <v>17868</v>
      </c>
      <c r="E9" s="130">
        <f>IF(D9=0,"%",D9/B9-1)</f>
        <v>3.5046052250477855E-2</v>
      </c>
    </row>
    <row r="10" spans="1:7" ht="15.5" x14ac:dyDescent="0.35">
      <c r="A10" s="120"/>
      <c r="B10" s="120"/>
      <c r="C10" s="121"/>
      <c r="D10" s="120"/>
      <c r="E10" s="121"/>
    </row>
    <row r="11" spans="1:7" ht="15.5" x14ac:dyDescent="0.35">
      <c r="A11" s="96"/>
      <c r="B11" s="96"/>
      <c r="C11" s="96"/>
      <c r="D11" s="96"/>
      <c r="E11" s="96"/>
    </row>
    <row r="12" spans="1:7" ht="18.5" thickBot="1" x14ac:dyDescent="0.45">
      <c r="A12" s="244" t="s">
        <v>81</v>
      </c>
      <c r="B12" s="244"/>
      <c r="C12" s="244"/>
      <c r="D12" s="244"/>
      <c r="E12" s="244"/>
    </row>
    <row r="13" spans="1:7" ht="16" thickBot="1" x14ac:dyDescent="0.4">
      <c r="A13" s="95" t="s">
        <v>75</v>
      </c>
      <c r="B13" s="238" t="s">
        <v>76</v>
      </c>
      <c r="C13" s="239"/>
      <c r="D13" s="238" t="s">
        <v>77</v>
      </c>
      <c r="E13" s="239"/>
    </row>
    <row r="14" spans="1:7" ht="31" x14ac:dyDescent="0.35">
      <c r="A14" s="95" t="s">
        <v>78</v>
      </c>
      <c r="B14" s="95" t="s">
        <v>79</v>
      </c>
      <c r="C14" s="95" t="s">
        <v>80</v>
      </c>
      <c r="D14" s="95" t="s">
        <v>79</v>
      </c>
      <c r="E14" s="95" t="s">
        <v>80</v>
      </c>
    </row>
    <row r="15" spans="1:7" ht="15.5" x14ac:dyDescent="0.35">
      <c r="A15" s="159">
        <v>2752</v>
      </c>
      <c r="B15" s="161">
        <v>2876</v>
      </c>
      <c r="C15" s="130">
        <f>IF(B15=0,"%",B15/A15-1)</f>
        <v>4.505813953488369E-2</v>
      </c>
      <c r="D15" s="161">
        <v>2976</v>
      </c>
      <c r="E15" s="130">
        <f>IF(D15=0,"%",D15/B15-1)</f>
        <v>3.4770514603616132E-2</v>
      </c>
    </row>
    <row r="17" spans="1:5" ht="15.5" x14ac:dyDescent="0.35">
      <c r="A17" s="162" t="s">
        <v>82</v>
      </c>
      <c r="B17" s="163"/>
      <c r="C17" s="163"/>
      <c r="D17" s="163"/>
      <c r="E17" s="163"/>
    </row>
    <row r="18" spans="1:5" s="5" customFormat="1" ht="36.75" customHeight="1" x14ac:dyDescent="0.25">
      <c r="A18" s="184" t="s">
        <v>83</v>
      </c>
      <c r="B18" s="236" t="s">
        <v>84</v>
      </c>
      <c r="C18" s="236"/>
      <c r="D18" s="236"/>
      <c r="E18" s="237"/>
    </row>
    <row r="19" spans="1:5" ht="25" x14ac:dyDescent="0.25">
      <c r="A19" s="184" t="s">
        <v>85</v>
      </c>
      <c r="B19" s="236" t="s">
        <v>86</v>
      </c>
      <c r="C19" s="236"/>
      <c r="D19" s="236"/>
      <c r="E19" s="237"/>
    </row>
  </sheetData>
  <mergeCells count="11">
    <mergeCell ref="A1:E1"/>
    <mergeCell ref="B19:E19"/>
    <mergeCell ref="B18:E18"/>
    <mergeCell ref="B13:C13"/>
    <mergeCell ref="D13:E13"/>
    <mergeCell ref="A2:E2"/>
    <mergeCell ref="A4:E4"/>
    <mergeCell ref="A6:E6"/>
    <mergeCell ref="B7:C7"/>
    <mergeCell ref="D7:E7"/>
    <mergeCell ref="A12:E12"/>
  </mergeCells>
  <pageMargins left="0.7" right="0.7" top="0.75" bottom="0.75" header="0.3" footer="0.3"/>
  <pageSetup orientation="landscape" r:id="rId1"/>
  <headerFooter>
    <oddFooter>&amp;L2021 Six-Year Plan - Part 1&amp;C&amp;P of &amp;N&amp;RSCHEV - 04/30/21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heetViews>
  <sheetFormatPr defaultColWidth="8.453125" defaultRowHeight="12.5" x14ac:dyDescent="0.25"/>
  <cols>
    <col min="1" max="1" width="29.7265625" customWidth="1"/>
    <col min="2" max="5" width="20.453125" customWidth="1"/>
    <col min="6" max="6" width="10.453125" bestFit="1" customWidth="1"/>
  </cols>
  <sheetData>
    <row r="1" spans="1:6" s="1" customFormat="1" ht="20.149999999999999" customHeight="1" x14ac:dyDescent="0.25">
      <c r="A1" s="48" t="s">
        <v>87</v>
      </c>
      <c r="B1" s="48"/>
      <c r="C1" s="48"/>
      <c r="D1" s="48"/>
      <c r="E1" s="48"/>
    </row>
    <row r="2" spans="1:6" s="1" customFormat="1" ht="20.149999999999999" customHeight="1" x14ac:dyDescent="0.25">
      <c r="A2" s="246" t="str">
        <f>'Institution ID'!C3</f>
        <v>University of Virginia</v>
      </c>
      <c r="B2" s="246"/>
      <c r="C2" s="246"/>
      <c r="D2" s="246"/>
      <c r="E2" s="246"/>
    </row>
    <row r="3" spans="1:6" s="2" customFormat="1" ht="87.65" customHeight="1" x14ac:dyDescent="0.25">
      <c r="A3" s="248" t="s">
        <v>88</v>
      </c>
      <c r="B3" s="249"/>
      <c r="C3" s="249"/>
      <c r="D3" s="249"/>
      <c r="E3" s="250"/>
    </row>
    <row r="4" spans="1:6" ht="15" customHeight="1" x14ac:dyDescent="0.3">
      <c r="A4" s="247" t="s">
        <v>89</v>
      </c>
      <c r="B4" s="140" t="s">
        <v>90</v>
      </c>
      <c r="C4" s="140" t="s">
        <v>91</v>
      </c>
      <c r="D4" s="140" t="s">
        <v>92</v>
      </c>
      <c r="E4" s="140" t="s">
        <v>93</v>
      </c>
    </row>
    <row r="5" spans="1:6" ht="30" customHeight="1" x14ac:dyDescent="0.25">
      <c r="A5" s="247"/>
      <c r="B5" s="141" t="s">
        <v>94</v>
      </c>
      <c r="C5" s="141" t="s">
        <v>94</v>
      </c>
      <c r="D5" s="141" t="s">
        <v>95</v>
      </c>
      <c r="E5" s="141" t="s">
        <v>95</v>
      </c>
    </row>
    <row r="6" spans="1:6" ht="15" customHeight="1" x14ac:dyDescent="0.3">
      <c r="A6" s="142" t="s">
        <v>96</v>
      </c>
      <c r="B6" s="245"/>
      <c r="C6" s="245"/>
      <c r="D6" s="245"/>
      <c r="E6" s="245"/>
    </row>
    <row r="7" spans="1:6" ht="15" customHeight="1" x14ac:dyDescent="0.25">
      <c r="A7" s="143" t="s">
        <v>97</v>
      </c>
      <c r="B7" s="164">
        <v>173289000</v>
      </c>
      <c r="C7" s="165">
        <v>200317000</v>
      </c>
      <c r="D7" s="164">
        <v>209331000</v>
      </c>
      <c r="E7" s="165">
        <v>216658000</v>
      </c>
    </row>
    <row r="8" spans="1:6" ht="15" customHeight="1" x14ac:dyDescent="0.25">
      <c r="A8" s="143" t="s">
        <v>98</v>
      </c>
      <c r="B8" s="166">
        <v>266324000</v>
      </c>
      <c r="C8" s="167">
        <v>261918000</v>
      </c>
      <c r="D8" s="166">
        <v>273704000</v>
      </c>
      <c r="E8" s="167">
        <v>283284000</v>
      </c>
    </row>
    <row r="9" spans="1:6" ht="15" customHeight="1" x14ac:dyDescent="0.25">
      <c r="A9" s="143" t="s">
        <v>99</v>
      </c>
      <c r="B9" s="166">
        <v>49921000</v>
      </c>
      <c r="C9" s="167">
        <v>53507000</v>
      </c>
      <c r="D9" s="166">
        <v>55915000</v>
      </c>
      <c r="E9" s="167">
        <v>57872000</v>
      </c>
    </row>
    <row r="10" spans="1:6" ht="15" customHeight="1" x14ac:dyDescent="0.25">
      <c r="A10" s="143" t="s">
        <v>100</v>
      </c>
      <c r="B10" s="166">
        <v>114884000</v>
      </c>
      <c r="C10" s="167">
        <v>119205000</v>
      </c>
      <c r="D10" s="166">
        <v>124569000</v>
      </c>
      <c r="E10" s="167">
        <v>128929000</v>
      </c>
      <c r="F10" s="32" t="s">
        <v>101</v>
      </c>
    </row>
    <row r="11" spans="1:6" ht="15" customHeight="1" x14ac:dyDescent="0.25">
      <c r="A11" s="143" t="s">
        <v>102</v>
      </c>
      <c r="B11" s="166">
        <v>13677000</v>
      </c>
      <c r="C11" s="167">
        <v>15679000</v>
      </c>
      <c r="D11" s="166">
        <v>16385000</v>
      </c>
      <c r="E11" s="167">
        <v>16958000</v>
      </c>
    </row>
    <row r="12" spans="1:6" ht="15" customHeight="1" x14ac:dyDescent="0.25">
      <c r="A12" s="143" t="s">
        <v>103</v>
      </c>
      <c r="B12" s="166">
        <v>47086000</v>
      </c>
      <c r="C12" s="167">
        <v>46887000</v>
      </c>
      <c r="D12" s="166">
        <v>48997000</v>
      </c>
      <c r="E12" s="167">
        <v>50712000</v>
      </c>
    </row>
    <row r="13" spans="1:6" ht="15" customHeight="1" x14ac:dyDescent="0.25">
      <c r="A13" s="143" t="s">
        <v>104</v>
      </c>
      <c r="B13" s="166">
        <v>15375000</v>
      </c>
      <c r="C13" s="167">
        <v>14939000</v>
      </c>
      <c r="D13" s="166">
        <v>15611000</v>
      </c>
      <c r="E13" s="167">
        <v>16157000</v>
      </c>
    </row>
    <row r="14" spans="1:6" ht="15" customHeight="1" x14ac:dyDescent="0.25">
      <c r="A14" s="143" t="s">
        <v>105</v>
      </c>
      <c r="B14" s="166">
        <v>21850000</v>
      </c>
      <c r="C14" s="167">
        <v>22986000</v>
      </c>
      <c r="D14" s="166">
        <v>24020000</v>
      </c>
      <c r="E14" s="167">
        <v>24861000</v>
      </c>
    </row>
    <row r="15" spans="1:6" ht="15" customHeight="1" x14ac:dyDescent="0.25">
      <c r="A15" s="143" t="s">
        <v>106</v>
      </c>
      <c r="B15" s="166">
        <v>0</v>
      </c>
      <c r="C15" s="167">
        <v>0</v>
      </c>
      <c r="D15" s="166">
        <v>0</v>
      </c>
      <c r="E15" s="167">
        <v>0</v>
      </c>
    </row>
    <row r="16" spans="1:6" ht="15" customHeight="1" x14ac:dyDescent="0.25">
      <c r="A16" s="143" t="s">
        <v>107</v>
      </c>
      <c r="B16" s="166">
        <v>0</v>
      </c>
      <c r="C16" s="167">
        <v>0</v>
      </c>
      <c r="D16" s="166">
        <v>0</v>
      </c>
      <c r="E16" s="167">
        <v>0</v>
      </c>
    </row>
    <row r="17" spans="1:6" ht="15" customHeight="1" x14ac:dyDescent="0.25">
      <c r="A17" s="143" t="s">
        <v>108</v>
      </c>
      <c r="B17" s="166">
        <v>0</v>
      </c>
      <c r="C17" s="167">
        <v>0</v>
      </c>
      <c r="D17" s="166">
        <v>0</v>
      </c>
      <c r="E17" s="167">
        <v>0</v>
      </c>
    </row>
    <row r="18" spans="1:6" ht="15" customHeight="1" x14ac:dyDescent="0.25">
      <c r="A18" s="143" t="s">
        <v>109</v>
      </c>
      <c r="B18" s="166">
        <v>0</v>
      </c>
      <c r="C18" s="167">
        <v>0</v>
      </c>
      <c r="D18" s="166">
        <v>0</v>
      </c>
      <c r="E18" s="167">
        <v>0</v>
      </c>
    </row>
    <row r="19" spans="1:6" ht="15" customHeight="1" x14ac:dyDescent="0.25">
      <c r="A19" s="143" t="s">
        <v>110</v>
      </c>
      <c r="B19" s="166">
        <v>0</v>
      </c>
      <c r="C19" s="167">
        <v>0</v>
      </c>
      <c r="D19" s="166">
        <v>0</v>
      </c>
      <c r="E19" s="167">
        <v>0</v>
      </c>
    </row>
    <row r="20" spans="1:6" ht="15" customHeight="1" x14ac:dyDescent="0.25">
      <c r="A20" s="143" t="s">
        <v>111</v>
      </c>
      <c r="B20" s="166">
        <v>0</v>
      </c>
      <c r="C20" s="167">
        <v>0</v>
      </c>
      <c r="D20" s="166">
        <v>0</v>
      </c>
      <c r="E20" s="167">
        <v>0</v>
      </c>
    </row>
    <row r="21" spans="1:6" ht="15" customHeight="1" x14ac:dyDescent="0.25">
      <c r="A21" s="144" t="s">
        <v>112</v>
      </c>
      <c r="B21" s="164">
        <v>33893000</v>
      </c>
      <c r="C21" s="164">
        <v>49292000</v>
      </c>
      <c r="D21" s="165">
        <v>51362000</v>
      </c>
      <c r="E21" s="165">
        <v>53006000</v>
      </c>
      <c r="F21" t="s">
        <v>101</v>
      </c>
    </row>
    <row r="22" spans="1:6" ht="15" customHeight="1" x14ac:dyDescent="0.25">
      <c r="A22" s="145" t="s">
        <v>113</v>
      </c>
      <c r="B22" s="146">
        <f>SUM(B7:B21)</f>
        <v>736299000</v>
      </c>
      <c r="C22" s="146">
        <f>SUM(C7:C21)</f>
        <v>784730000</v>
      </c>
      <c r="D22" s="146">
        <f>SUM(D7:D21)</f>
        <v>819894000</v>
      </c>
      <c r="E22" s="146">
        <f>SUM(E7:E21)</f>
        <v>848437000</v>
      </c>
    </row>
    <row r="23" spans="1:6" ht="15" customHeight="1" x14ac:dyDescent="0.25">
      <c r="A23" s="88"/>
      <c r="B23" s="47"/>
      <c r="C23" s="47"/>
      <c r="D23" s="47"/>
      <c r="E23" s="47"/>
    </row>
    <row r="24" spans="1:6" ht="15" customHeight="1" x14ac:dyDescent="0.25">
      <c r="A24" s="88"/>
      <c r="B24" s="47"/>
      <c r="C24" s="47"/>
      <c r="D24" s="47"/>
      <c r="E24" s="47"/>
    </row>
    <row r="25" spans="1:6" ht="15" customHeight="1" x14ac:dyDescent="0.3">
      <c r="A25" s="77"/>
      <c r="B25" s="90" t="s">
        <v>90</v>
      </c>
      <c r="C25" s="90" t="s">
        <v>91</v>
      </c>
      <c r="D25" s="90" t="s">
        <v>92</v>
      </c>
      <c r="E25" s="90" t="s">
        <v>93</v>
      </c>
    </row>
    <row r="26" spans="1:6" ht="15" customHeight="1" x14ac:dyDescent="0.3">
      <c r="A26" s="89" t="s">
        <v>114</v>
      </c>
      <c r="B26" s="91" t="s">
        <v>115</v>
      </c>
      <c r="C26" s="91" t="s">
        <v>115</v>
      </c>
      <c r="D26" s="91" t="s">
        <v>115</v>
      </c>
      <c r="E26" s="91" t="s">
        <v>115</v>
      </c>
    </row>
    <row r="27" spans="1:6" ht="15" customHeight="1" x14ac:dyDescent="0.25">
      <c r="A27" s="144" t="s">
        <v>116</v>
      </c>
      <c r="B27" s="164">
        <v>26831000</v>
      </c>
      <c r="C27" s="165">
        <v>27776000</v>
      </c>
      <c r="D27" s="164">
        <v>28943000</v>
      </c>
      <c r="E27" s="165">
        <v>29869000</v>
      </c>
    </row>
    <row r="28" spans="1:6" ht="15" customHeight="1" x14ac:dyDescent="0.25">
      <c r="A28" s="144" t="s">
        <v>117</v>
      </c>
      <c r="B28" s="166">
        <v>30469000</v>
      </c>
      <c r="C28" s="167">
        <v>31542000</v>
      </c>
      <c r="D28" s="166">
        <v>32867000</v>
      </c>
      <c r="E28" s="167">
        <v>33919000</v>
      </c>
    </row>
    <row r="29" spans="1:6" ht="15" customHeight="1" x14ac:dyDescent="0.25">
      <c r="A29" s="144" t="s">
        <v>118</v>
      </c>
      <c r="B29" s="146">
        <f>B28+B27</f>
        <v>57300000</v>
      </c>
      <c r="C29" s="146">
        <f>C28+C27</f>
        <v>59318000</v>
      </c>
      <c r="D29" s="146">
        <f t="shared" ref="D29:E29" si="0">D28+D27</f>
        <v>61810000</v>
      </c>
      <c r="E29" s="146">
        <f t="shared" si="0"/>
        <v>63788000</v>
      </c>
    </row>
    <row r="30" spans="1:6" ht="15" customHeight="1" x14ac:dyDescent="0.3">
      <c r="A30" s="147" t="s">
        <v>119</v>
      </c>
      <c r="B30" s="164">
        <v>148275000</v>
      </c>
      <c r="C30" s="165">
        <v>192584000</v>
      </c>
      <c r="D30" s="165">
        <v>200673000</v>
      </c>
      <c r="E30" s="165">
        <v>207095000</v>
      </c>
    </row>
    <row r="31" spans="1:6" ht="15" customHeight="1" x14ac:dyDescent="0.3">
      <c r="A31" s="93"/>
      <c r="B31" s="47"/>
      <c r="C31" s="47"/>
      <c r="D31" s="47"/>
      <c r="E31" s="47"/>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&amp;L2021 Six-Year Plan - Part 1&amp;C&amp;P of &amp;N&amp;RSCHEV - 04/30/21</oddFooter>
  </headerFooter>
  <ignoredErrors>
    <ignoredError sqref="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80" zoomScaleNormal="80" workbookViewId="0"/>
  </sheetViews>
  <sheetFormatPr defaultColWidth="9.1796875" defaultRowHeight="12.5" x14ac:dyDescent="0.25"/>
  <cols>
    <col min="1" max="1" width="9.81640625" style="98" customWidth="1"/>
    <col min="2" max="2" width="50.453125" style="98" customWidth="1"/>
    <col min="3" max="3" width="7.1796875" style="98" customWidth="1"/>
    <col min="4" max="4" width="18.453125" style="98" customWidth="1"/>
    <col min="5" max="5" width="15.453125" style="98" customWidth="1"/>
    <col min="6" max="8" width="18.453125" style="98" customWidth="1"/>
    <col min="9" max="9" width="20.26953125" style="98" customWidth="1"/>
    <col min="10" max="11" width="50.453125" style="98" customWidth="1"/>
    <col min="12" max="12" width="41.81640625" style="98" customWidth="1"/>
    <col min="13" max="16384" width="9.1796875" style="98"/>
  </cols>
  <sheetData>
    <row r="1" spans="1:11" ht="20.149999999999999" customHeight="1" x14ac:dyDescent="0.25">
      <c r="A1" s="97" t="s">
        <v>120</v>
      </c>
      <c r="B1" s="97"/>
      <c r="C1" s="97"/>
      <c r="D1" s="97"/>
      <c r="E1" s="97"/>
      <c r="F1" s="97"/>
      <c r="G1" s="97"/>
      <c r="H1" s="97"/>
      <c r="I1" s="97"/>
    </row>
    <row r="2" spans="1:11" ht="20.149999999999999" customHeight="1" x14ac:dyDescent="0.25">
      <c r="A2" s="280" t="str">
        <f>'Institution ID'!C3</f>
        <v>University of Virginia</v>
      </c>
      <c r="B2" s="280"/>
      <c r="C2" s="280"/>
      <c r="D2" s="280"/>
      <c r="E2" s="280"/>
      <c r="F2" s="280"/>
      <c r="G2" s="280"/>
      <c r="H2" s="280"/>
      <c r="I2" s="280"/>
    </row>
    <row r="3" spans="1:11" s="101" customFormat="1" ht="20.149999999999999" customHeight="1" x14ac:dyDescent="0.25">
      <c r="A3" s="99" t="s">
        <v>121</v>
      </c>
      <c r="B3" s="100"/>
      <c r="C3" s="100"/>
      <c r="D3" s="100"/>
      <c r="E3" s="100"/>
      <c r="F3" s="100"/>
    </row>
    <row r="4" spans="1:11" s="24" customFormat="1" ht="30" customHeight="1" x14ac:dyDescent="0.25">
      <c r="A4" s="278" t="s">
        <v>122</v>
      </c>
      <c r="B4" s="278"/>
      <c r="C4" s="278"/>
      <c r="D4" s="278"/>
      <c r="E4" s="278"/>
      <c r="F4" s="278"/>
      <c r="G4" s="278"/>
      <c r="H4" s="278"/>
      <c r="I4" s="278"/>
      <c r="J4" s="278"/>
      <c r="K4" s="278"/>
    </row>
    <row r="5" spans="1:11" s="24" customFormat="1" ht="79.5" customHeight="1" thickBot="1" x14ac:dyDescent="0.3">
      <c r="A5" s="279"/>
      <c r="B5" s="279"/>
      <c r="C5" s="279"/>
      <c r="D5" s="279"/>
      <c r="E5" s="279"/>
      <c r="F5" s="279"/>
      <c r="G5" s="279"/>
      <c r="H5" s="279"/>
      <c r="I5" s="279"/>
      <c r="J5" s="279"/>
      <c r="K5" s="279"/>
    </row>
    <row r="6" spans="1:11" s="102" customFormat="1" ht="20.149999999999999" customHeight="1" thickBot="1" x14ac:dyDescent="0.4">
      <c r="A6" s="281" t="s">
        <v>123</v>
      </c>
      <c r="B6" s="284" t="s">
        <v>124</v>
      </c>
      <c r="C6" s="285"/>
      <c r="D6" s="285"/>
      <c r="E6" s="285"/>
      <c r="F6" s="285"/>
      <c r="G6" s="285"/>
      <c r="H6" s="285"/>
      <c r="I6" s="285"/>
      <c r="J6" s="285"/>
      <c r="K6" s="286"/>
    </row>
    <row r="7" spans="1:11" s="102" customFormat="1" ht="20.149999999999999" customHeight="1" thickBot="1" x14ac:dyDescent="0.4">
      <c r="A7" s="282"/>
      <c r="C7" s="208"/>
      <c r="D7" s="284" t="s">
        <v>125</v>
      </c>
      <c r="E7" s="285"/>
      <c r="F7" s="285"/>
      <c r="G7" s="285"/>
      <c r="H7" s="285"/>
      <c r="I7" s="285"/>
      <c r="J7" s="103" t="s">
        <v>126</v>
      </c>
      <c r="K7" s="104" t="s">
        <v>127</v>
      </c>
    </row>
    <row r="8" spans="1:11" s="102" customFormat="1" ht="20.149999999999999" customHeight="1" thickBot="1" x14ac:dyDescent="0.4">
      <c r="A8" s="282"/>
      <c r="B8" s="287" t="s">
        <v>128</v>
      </c>
      <c r="C8" s="300" t="s">
        <v>129</v>
      </c>
      <c r="D8" s="285"/>
      <c r="E8" s="285"/>
      <c r="F8" s="285"/>
      <c r="G8" s="285"/>
      <c r="H8" s="285"/>
      <c r="I8" s="285"/>
      <c r="J8" s="297" t="s">
        <v>130</v>
      </c>
      <c r="K8" s="294" t="s">
        <v>131</v>
      </c>
    </row>
    <row r="9" spans="1:11" s="102" customFormat="1" ht="20.149999999999999" customHeight="1" thickBot="1" x14ac:dyDescent="0.4">
      <c r="A9" s="282"/>
      <c r="B9" s="288"/>
      <c r="C9" s="301"/>
      <c r="D9" s="290" t="s">
        <v>132</v>
      </c>
      <c r="E9" s="291"/>
      <c r="F9" s="292"/>
      <c r="G9" s="293" t="s">
        <v>133</v>
      </c>
      <c r="H9" s="285"/>
      <c r="I9" s="285"/>
      <c r="J9" s="298"/>
      <c r="K9" s="295"/>
    </row>
    <row r="10" spans="1:11" s="102" customFormat="1" ht="52.5" customHeight="1" thickBot="1" x14ac:dyDescent="0.4">
      <c r="A10" s="283"/>
      <c r="B10" s="289"/>
      <c r="C10" s="302"/>
      <c r="D10" s="210" t="s">
        <v>134</v>
      </c>
      <c r="E10" s="210" t="s">
        <v>135</v>
      </c>
      <c r="F10" s="210" t="s">
        <v>136</v>
      </c>
      <c r="G10" s="210" t="s">
        <v>134</v>
      </c>
      <c r="H10" s="210" t="s">
        <v>135</v>
      </c>
      <c r="I10" s="210" t="s">
        <v>136</v>
      </c>
      <c r="J10" s="299"/>
      <c r="K10" s="296"/>
    </row>
    <row r="11" spans="1:11" ht="70" x14ac:dyDescent="0.25">
      <c r="A11" s="173">
        <v>1</v>
      </c>
      <c r="B11" s="170" t="s">
        <v>137</v>
      </c>
      <c r="C11" s="174" t="s">
        <v>138</v>
      </c>
      <c r="D11" s="136">
        <f t="shared" ref="D11:D17" si="0">SUM(E11:F11)</f>
        <v>0</v>
      </c>
      <c r="E11" s="105">
        <f>0</f>
        <v>0</v>
      </c>
      <c r="F11" s="105">
        <f>0</f>
        <v>0</v>
      </c>
      <c r="G11" s="138">
        <f t="shared" ref="G11:G17" si="1">SUM(H11:I11)</f>
        <v>0</v>
      </c>
      <c r="H11" s="105">
        <f>0</f>
        <v>0</v>
      </c>
      <c r="I11" s="105">
        <f>0</f>
        <v>0</v>
      </c>
      <c r="J11" s="177" t="s">
        <v>139</v>
      </c>
      <c r="K11" s="177" t="s">
        <v>140</v>
      </c>
    </row>
    <row r="12" spans="1:11" ht="70" x14ac:dyDescent="0.25">
      <c r="A12" s="173">
        <v>2</v>
      </c>
      <c r="B12" s="183" t="s">
        <v>141</v>
      </c>
      <c r="C12" s="175" t="s">
        <v>142</v>
      </c>
      <c r="D12" s="137">
        <f t="shared" si="0"/>
        <v>6854000</v>
      </c>
      <c r="E12" s="106">
        <f>0</f>
        <v>0</v>
      </c>
      <c r="F12" s="185">
        <v>6854000</v>
      </c>
      <c r="G12" s="139">
        <f t="shared" si="1"/>
        <v>5440000</v>
      </c>
      <c r="H12" s="106">
        <f>0</f>
        <v>0</v>
      </c>
      <c r="I12" s="185">
        <v>5440000</v>
      </c>
      <c r="J12" s="178" t="s">
        <v>143</v>
      </c>
      <c r="K12" s="178" t="s">
        <v>144</v>
      </c>
    </row>
    <row r="13" spans="1:11" ht="84" x14ac:dyDescent="0.25">
      <c r="A13" s="173">
        <v>3</v>
      </c>
      <c r="B13" s="183" t="s">
        <v>145</v>
      </c>
      <c r="C13" s="175">
        <v>3</v>
      </c>
      <c r="D13" s="137">
        <f t="shared" si="0"/>
        <v>0</v>
      </c>
      <c r="E13" s="106">
        <f>0</f>
        <v>0</v>
      </c>
      <c r="F13" s="106">
        <f>0</f>
        <v>0</v>
      </c>
      <c r="G13" s="139">
        <f t="shared" si="1"/>
        <v>0</v>
      </c>
      <c r="H13" s="106">
        <f>0</f>
        <v>0</v>
      </c>
      <c r="I13" s="106">
        <f>0</f>
        <v>0</v>
      </c>
      <c r="J13" s="178" t="s">
        <v>146</v>
      </c>
      <c r="K13" s="178" t="s">
        <v>147</v>
      </c>
    </row>
    <row r="14" spans="1:11" ht="98" x14ac:dyDescent="0.25">
      <c r="A14" s="173">
        <v>4</v>
      </c>
      <c r="B14" s="183" t="s">
        <v>148</v>
      </c>
      <c r="C14" s="175">
        <v>3</v>
      </c>
      <c r="D14" s="137">
        <f t="shared" si="0"/>
        <v>0</v>
      </c>
      <c r="E14" s="106">
        <f>0</f>
        <v>0</v>
      </c>
      <c r="F14" s="106">
        <f>0</f>
        <v>0</v>
      </c>
      <c r="G14" s="139">
        <f t="shared" si="1"/>
        <v>0</v>
      </c>
      <c r="H14" s="106">
        <f>0</f>
        <v>0</v>
      </c>
      <c r="I14" s="106">
        <f>0</f>
        <v>0</v>
      </c>
      <c r="J14" s="178" t="s">
        <v>149</v>
      </c>
      <c r="K14" s="178" t="s">
        <v>150</v>
      </c>
    </row>
    <row r="15" spans="1:11" ht="112" x14ac:dyDescent="0.25">
      <c r="A15" s="173">
        <v>5</v>
      </c>
      <c r="B15" s="172" t="s">
        <v>151</v>
      </c>
      <c r="C15" s="176" t="s">
        <v>142</v>
      </c>
      <c r="D15" s="137">
        <f t="shared" si="0"/>
        <v>3000000</v>
      </c>
      <c r="E15" s="106">
        <v>2000000</v>
      </c>
      <c r="F15" s="106">
        <v>1000000</v>
      </c>
      <c r="G15" s="139">
        <f t="shared" si="1"/>
        <v>3000000</v>
      </c>
      <c r="H15" s="106">
        <v>2000000</v>
      </c>
      <c r="I15" s="106">
        <v>1000000</v>
      </c>
      <c r="J15" s="178" t="s">
        <v>152</v>
      </c>
      <c r="K15" s="178" t="s">
        <v>153</v>
      </c>
    </row>
    <row r="16" spans="1:11" ht="70" x14ac:dyDescent="0.25">
      <c r="A16" s="173">
        <v>6</v>
      </c>
      <c r="B16" s="171" t="s">
        <v>154</v>
      </c>
      <c r="C16" s="175" t="s">
        <v>142</v>
      </c>
      <c r="D16" s="137">
        <f t="shared" si="0"/>
        <v>2100000</v>
      </c>
      <c r="E16" s="106">
        <f>0</f>
        <v>0</v>
      </c>
      <c r="F16" s="106">
        <v>2100000</v>
      </c>
      <c r="G16" s="139">
        <f t="shared" si="1"/>
        <v>4300000</v>
      </c>
      <c r="H16" s="106">
        <f>0</f>
        <v>0</v>
      </c>
      <c r="I16" s="106">
        <v>4300000</v>
      </c>
      <c r="J16" s="178" t="s">
        <v>155</v>
      </c>
      <c r="K16" s="178" t="s">
        <v>156</v>
      </c>
    </row>
    <row r="17" spans="1:12" ht="71" thickTop="1" thickBot="1" x14ac:dyDescent="0.3">
      <c r="A17" s="173">
        <v>7</v>
      </c>
      <c r="B17" s="171" t="s">
        <v>157</v>
      </c>
      <c r="C17" s="175" t="s">
        <v>142</v>
      </c>
      <c r="D17" s="137">
        <f t="shared" si="0"/>
        <v>0</v>
      </c>
      <c r="E17" s="106">
        <f>0</f>
        <v>0</v>
      </c>
      <c r="F17" s="106">
        <f>0</f>
        <v>0</v>
      </c>
      <c r="G17" s="139">
        <f t="shared" si="1"/>
        <v>0</v>
      </c>
      <c r="H17" s="106">
        <f>0</f>
        <v>0</v>
      </c>
      <c r="I17" s="106">
        <f>0</f>
        <v>0</v>
      </c>
      <c r="J17" s="188" t="s">
        <v>158</v>
      </c>
      <c r="K17" s="188" t="s">
        <v>159</v>
      </c>
    </row>
    <row r="18" spans="1:12" ht="20.149999999999999" customHeight="1" thickTop="1" x14ac:dyDescent="0.25">
      <c r="A18" s="275"/>
      <c r="B18" s="276"/>
      <c r="C18" s="276"/>
      <c r="D18" s="276"/>
      <c r="E18" s="276"/>
      <c r="F18" s="276"/>
      <c r="G18" s="276"/>
      <c r="H18" s="276"/>
      <c r="I18" s="276"/>
      <c r="J18" s="276"/>
      <c r="K18" s="276"/>
    </row>
    <row r="19" spans="1:12" ht="41.15" customHeight="1" x14ac:dyDescent="0.25">
      <c r="A19" s="110"/>
      <c r="B19" s="107" t="s">
        <v>160</v>
      </c>
      <c r="C19" s="107"/>
      <c r="D19" s="44">
        <f t="shared" ref="D19:I19" si="2">SUM(D11:D17)</f>
        <v>11954000</v>
      </c>
      <c r="E19" s="148">
        <f t="shared" si="2"/>
        <v>2000000</v>
      </c>
      <c r="F19" s="148">
        <f t="shared" si="2"/>
        <v>9954000</v>
      </c>
      <c r="G19" s="135">
        <f t="shared" si="2"/>
        <v>12740000</v>
      </c>
      <c r="H19" s="148">
        <f t="shared" si="2"/>
        <v>2000000</v>
      </c>
      <c r="I19" s="148">
        <f t="shared" si="2"/>
        <v>10740000</v>
      </c>
      <c r="J19" s="277"/>
      <c r="K19" s="277"/>
    </row>
    <row r="20" spans="1:12" x14ac:dyDescent="0.25">
      <c r="A20" s="108"/>
    </row>
    <row r="21" spans="1:12" ht="18" x14ac:dyDescent="0.4">
      <c r="A21" s="109" t="s">
        <v>161</v>
      </c>
      <c r="B21" s="110"/>
      <c r="C21" s="110"/>
      <c r="D21" s="110"/>
      <c r="E21" s="110"/>
      <c r="F21" s="110"/>
      <c r="G21" s="190"/>
      <c r="H21" s="191"/>
    </row>
    <row r="22" spans="1:12" ht="90.75" customHeight="1" thickBot="1" x14ac:dyDescent="0.3">
      <c r="A22" s="251" t="s">
        <v>162</v>
      </c>
      <c r="B22" s="252"/>
      <c r="C22" s="252"/>
      <c r="D22" s="252"/>
      <c r="E22" s="252"/>
      <c r="F22" s="252"/>
      <c r="G22" s="252"/>
      <c r="H22" s="252"/>
      <c r="I22" s="252"/>
      <c r="J22" s="252"/>
      <c r="K22" s="252"/>
    </row>
    <row r="23" spans="1:12" ht="16.5" customHeight="1" thickBot="1" x14ac:dyDescent="0.4">
      <c r="A23" s="122"/>
      <c r="B23" s="269" t="s">
        <v>163</v>
      </c>
      <c r="C23" s="270"/>
      <c r="D23" s="255" t="s">
        <v>132</v>
      </c>
      <c r="E23" s="256"/>
      <c r="F23" s="257"/>
      <c r="G23" s="255" t="s">
        <v>133</v>
      </c>
      <c r="H23" s="256"/>
      <c r="I23" s="257"/>
      <c r="J23" s="205"/>
      <c r="K23" s="261"/>
      <c r="L23" s="261"/>
    </row>
    <row r="24" spans="1:12" ht="51.75" customHeight="1" thickBot="1" x14ac:dyDescent="0.4">
      <c r="A24" s="122"/>
      <c r="B24" s="258" t="s">
        <v>89</v>
      </c>
      <c r="C24" s="259"/>
      <c r="D24" s="210" t="s">
        <v>134</v>
      </c>
      <c r="E24" s="210" t="s">
        <v>135</v>
      </c>
      <c r="F24" s="209" t="s">
        <v>136</v>
      </c>
      <c r="G24" s="210" t="s">
        <v>134</v>
      </c>
      <c r="H24" s="210" t="s">
        <v>135</v>
      </c>
      <c r="I24" s="209" t="s">
        <v>136</v>
      </c>
      <c r="J24" s="205"/>
      <c r="K24" s="205"/>
      <c r="L24" s="111"/>
    </row>
    <row r="25" spans="1:12" ht="20.149999999999999" customHeight="1" x14ac:dyDescent="0.25">
      <c r="A25" s="149"/>
      <c r="B25" s="272" t="s">
        <v>164</v>
      </c>
      <c r="C25" s="273"/>
      <c r="D25" s="133">
        <f t="shared" ref="D25:I25" si="3">+D19</f>
        <v>11954000</v>
      </c>
      <c r="E25" s="150">
        <f t="shared" si="3"/>
        <v>2000000</v>
      </c>
      <c r="F25" s="150">
        <f t="shared" si="3"/>
        <v>9954000</v>
      </c>
      <c r="G25" s="134">
        <f t="shared" si="3"/>
        <v>12740000</v>
      </c>
      <c r="H25" s="150">
        <f t="shared" si="3"/>
        <v>2000000</v>
      </c>
      <c r="I25" s="150">
        <f t="shared" si="3"/>
        <v>10740000</v>
      </c>
    </row>
    <row r="26" spans="1:12" ht="20.149999999999999" customHeight="1" x14ac:dyDescent="0.35">
      <c r="A26" s="151"/>
      <c r="B26" s="253" t="s">
        <v>165</v>
      </c>
      <c r="C26" s="254"/>
      <c r="D26" s="112">
        <f>SUM(E26:F26)</f>
        <v>8877000</v>
      </c>
      <c r="E26" s="152">
        <f>0</f>
        <v>0</v>
      </c>
      <c r="F26" s="179">
        <v>8877000</v>
      </c>
      <c r="G26" s="113">
        <f>SUM(H26:I26)</f>
        <v>18021000</v>
      </c>
      <c r="H26" s="152">
        <f>0</f>
        <v>0</v>
      </c>
      <c r="I26" s="179">
        <v>18021000</v>
      </c>
      <c r="J26" s="114"/>
      <c r="K26" s="114"/>
      <c r="L26" s="114"/>
    </row>
    <row r="27" spans="1:12" ht="20.149999999999999" customHeight="1" x14ac:dyDescent="0.35">
      <c r="A27" s="151"/>
      <c r="B27" s="253" t="s">
        <v>166</v>
      </c>
      <c r="C27" s="254"/>
      <c r="D27" s="115">
        <f>+F27</f>
        <v>0.03</v>
      </c>
      <c r="E27" s="182"/>
      <c r="F27" s="180">
        <v>0.03</v>
      </c>
      <c r="G27" s="116">
        <f>+I27</f>
        <v>0.03</v>
      </c>
      <c r="H27" s="182"/>
      <c r="I27" s="180">
        <v>0.03</v>
      </c>
      <c r="J27" s="117"/>
      <c r="K27" s="117"/>
      <c r="L27" s="117"/>
    </row>
    <row r="28" spans="1:12" ht="20.149999999999999" customHeight="1" x14ac:dyDescent="0.35">
      <c r="A28" s="151"/>
      <c r="B28" s="204" t="s">
        <v>167</v>
      </c>
      <c r="C28" s="204"/>
      <c r="D28" s="112">
        <f>SUM(E28:F28)</f>
        <v>1316000</v>
      </c>
      <c r="E28" s="152">
        <f>0</f>
        <v>0</v>
      </c>
      <c r="F28" s="181">
        <v>1316000</v>
      </c>
      <c r="G28" s="113">
        <f>SUM(H28:I28)</f>
        <v>2671000</v>
      </c>
      <c r="H28" s="152">
        <f>0</f>
        <v>0</v>
      </c>
      <c r="I28" s="181">
        <v>2671000</v>
      </c>
      <c r="J28" s="114"/>
      <c r="K28" s="114"/>
      <c r="L28" s="114"/>
    </row>
    <row r="29" spans="1:12" ht="20.149999999999999" customHeight="1" x14ac:dyDescent="0.35">
      <c r="A29" s="151"/>
      <c r="B29" s="204" t="s">
        <v>168</v>
      </c>
      <c r="C29" s="204"/>
      <c r="D29" s="115">
        <f>+F29</f>
        <v>0.03</v>
      </c>
      <c r="E29" s="182"/>
      <c r="F29" s="180">
        <v>0.03</v>
      </c>
      <c r="G29" s="116">
        <f>+I29</f>
        <v>0.03</v>
      </c>
      <c r="H29" s="182"/>
      <c r="I29" s="180">
        <v>0.03</v>
      </c>
      <c r="J29" s="117"/>
      <c r="K29" s="117"/>
      <c r="L29" s="117"/>
    </row>
    <row r="30" spans="1:12" ht="20.149999999999999" customHeight="1" x14ac:dyDescent="0.35">
      <c r="A30" s="151"/>
      <c r="B30" s="204" t="s">
        <v>169</v>
      </c>
      <c r="C30" s="204"/>
      <c r="D30" s="112">
        <f>SUM(E30:F30)</f>
        <v>0</v>
      </c>
      <c r="E30" s="152">
        <f>0</f>
        <v>0</v>
      </c>
      <c r="F30" s="181">
        <v>0</v>
      </c>
      <c r="G30" s="113">
        <f>SUM(H30:I30)</f>
        <v>0</v>
      </c>
      <c r="H30" s="152">
        <f>0</f>
        <v>0</v>
      </c>
      <c r="I30" s="181">
        <v>0</v>
      </c>
      <c r="J30" s="114"/>
      <c r="K30" s="114"/>
      <c r="L30" s="114"/>
    </row>
    <row r="31" spans="1:12" ht="20.149999999999999" customHeight="1" x14ac:dyDescent="0.35">
      <c r="A31" s="151"/>
      <c r="B31" s="204" t="s">
        <v>170</v>
      </c>
      <c r="C31" s="204"/>
      <c r="D31" s="115">
        <f>+F31</f>
        <v>0</v>
      </c>
      <c r="E31" s="182"/>
      <c r="F31" s="180">
        <v>0</v>
      </c>
      <c r="G31" s="116">
        <f>+I31</f>
        <v>0</v>
      </c>
      <c r="H31" s="182"/>
      <c r="I31" s="180">
        <v>0</v>
      </c>
      <c r="J31" s="117"/>
      <c r="K31" s="117"/>
      <c r="L31" s="117"/>
    </row>
    <row r="32" spans="1:12" ht="20.149999999999999" customHeight="1" x14ac:dyDescent="0.35">
      <c r="A32" s="151"/>
      <c r="B32" s="254" t="s">
        <v>171</v>
      </c>
      <c r="C32" s="260"/>
      <c r="D32" s="112">
        <f>SUM(E32:F32)</f>
        <v>13822000</v>
      </c>
      <c r="E32" s="152">
        <f>0</f>
        <v>0</v>
      </c>
      <c r="F32" s="181">
        <v>13822000</v>
      </c>
      <c r="G32" s="113">
        <f>SUM(H32:I32)</f>
        <v>28058000</v>
      </c>
      <c r="H32" s="152">
        <f>0</f>
        <v>0</v>
      </c>
      <c r="I32" s="181">
        <v>28058000</v>
      </c>
      <c r="J32" s="114"/>
      <c r="K32" s="114"/>
      <c r="L32" s="114"/>
    </row>
    <row r="33" spans="1:12" ht="20.149999999999999" customHeight="1" x14ac:dyDescent="0.35">
      <c r="A33" s="151"/>
      <c r="B33" s="254" t="s">
        <v>172</v>
      </c>
      <c r="C33" s="260"/>
      <c r="D33" s="115">
        <f>+F33</f>
        <v>0.03</v>
      </c>
      <c r="E33" s="182"/>
      <c r="F33" s="180">
        <v>0.03</v>
      </c>
      <c r="G33" s="116">
        <f>+I33</f>
        <v>0.03</v>
      </c>
      <c r="H33" s="182"/>
      <c r="I33" s="180">
        <v>0.03</v>
      </c>
      <c r="J33" s="117"/>
      <c r="K33" s="117"/>
      <c r="L33" s="117"/>
    </row>
    <row r="34" spans="1:12" ht="20.149999999999999" customHeight="1" x14ac:dyDescent="0.35">
      <c r="A34" s="151"/>
      <c r="B34" s="254" t="s">
        <v>173</v>
      </c>
      <c r="C34" s="266"/>
      <c r="D34" s="112">
        <f t="shared" ref="D34:D41" si="4">SUM(E34:F34)</f>
        <v>0</v>
      </c>
      <c r="E34" s="152">
        <f>0</f>
        <v>0</v>
      </c>
      <c r="F34" s="181">
        <v>0</v>
      </c>
      <c r="G34" s="113">
        <f t="shared" ref="G34:G41" si="5">SUM(H34:I34)</f>
        <v>0</v>
      </c>
      <c r="H34" s="152">
        <f>0</f>
        <v>0</v>
      </c>
      <c r="I34" s="181">
        <v>0</v>
      </c>
    </row>
    <row r="35" spans="1:12" ht="20.149999999999999" customHeight="1" x14ac:dyDescent="0.35">
      <c r="A35" s="151"/>
      <c r="B35" s="263" t="s">
        <v>174</v>
      </c>
      <c r="C35" s="254"/>
      <c r="D35" s="112">
        <f t="shared" si="4"/>
        <v>1183000</v>
      </c>
      <c r="E35" s="152">
        <f>0</f>
        <v>0</v>
      </c>
      <c r="F35" s="181">
        <v>1183000</v>
      </c>
      <c r="G35" s="113">
        <f t="shared" si="5"/>
        <v>3610000</v>
      </c>
      <c r="H35" s="152">
        <f>0</f>
        <v>0</v>
      </c>
      <c r="I35" s="181">
        <v>3610000</v>
      </c>
      <c r="J35" s="118" t="s">
        <v>101</v>
      </c>
    </row>
    <row r="36" spans="1:12" ht="20.149999999999999" customHeight="1" x14ac:dyDescent="0.35">
      <c r="A36" s="151"/>
      <c r="B36" s="206" t="s">
        <v>175</v>
      </c>
      <c r="C36" s="203"/>
      <c r="D36" s="112">
        <f t="shared" si="4"/>
        <v>5099000</v>
      </c>
      <c r="E36" s="152">
        <f>0</f>
        <v>0</v>
      </c>
      <c r="F36" s="181">
        <v>5099000</v>
      </c>
      <c r="G36" s="113">
        <f t="shared" si="5"/>
        <v>9401000</v>
      </c>
      <c r="H36" s="152">
        <f>0</f>
        <v>0</v>
      </c>
      <c r="I36" s="181">
        <v>9401000</v>
      </c>
    </row>
    <row r="37" spans="1:12" ht="20.149999999999999" customHeight="1" x14ac:dyDescent="0.35">
      <c r="A37" s="151"/>
      <c r="B37" s="206" t="s">
        <v>176</v>
      </c>
      <c r="C37" s="203"/>
      <c r="D37" s="112">
        <f t="shared" si="4"/>
        <v>8643000</v>
      </c>
      <c r="E37" s="152">
        <f>0</f>
        <v>0</v>
      </c>
      <c r="F37" s="181">
        <v>8643000</v>
      </c>
      <c r="G37" s="113">
        <f t="shared" si="5"/>
        <v>15870000</v>
      </c>
      <c r="H37" s="152">
        <f>0</f>
        <v>0</v>
      </c>
      <c r="I37" s="181">
        <v>15870000</v>
      </c>
    </row>
    <row r="38" spans="1:12" ht="20.149999999999999" customHeight="1" x14ac:dyDescent="0.35">
      <c r="A38" s="151"/>
      <c r="B38" s="263" t="s">
        <v>177</v>
      </c>
      <c r="C38" s="254"/>
      <c r="D38" s="112">
        <f t="shared" si="4"/>
        <v>0</v>
      </c>
      <c r="E38" s="152">
        <f>0</f>
        <v>0</v>
      </c>
      <c r="F38" s="181">
        <v>0</v>
      </c>
      <c r="G38" s="113">
        <f t="shared" si="5"/>
        <v>0</v>
      </c>
      <c r="H38" s="152">
        <f>0</f>
        <v>0</v>
      </c>
      <c r="I38" s="181">
        <v>0</v>
      </c>
    </row>
    <row r="39" spans="1:12" ht="20.149999999999999" customHeight="1" x14ac:dyDescent="0.35">
      <c r="A39" s="151"/>
      <c r="B39" s="254" t="s">
        <v>178</v>
      </c>
      <c r="C39" s="266"/>
      <c r="D39" s="112">
        <f t="shared" si="4"/>
        <v>0</v>
      </c>
      <c r="E39" s="152">
        <f>0</f>
        <v>0</v>
      </c>
      <c r="F39" s="181">
        <v>0</v>
      </c>
      <c r="G39" s="113">
        <f t="shared" si="5"/>
        <v>0</v>
      </c>
      <c r="H39" s="152">
        <f>0</f>
        <v>0</v>
      </c>
      <c r="I39" s="181">
        <v>0</v>
      </c>
    </row>
    <row r="40" spans="1:12" ht="20.149999999999999" customHeight="1" x14ac:dyDescent="0.35">
      <c r="A40" s="151"/>
      <c r="B40" s="263" t="s">
        <v>179</v>
      </c>
      <c r="C40" s="254"/>
      <c r="D40" s="112">
        <f t="shared" ref="D40" si="6">SUM(E40:F40)</f>
        <v>247000</v>
      </c>
      <c r="E40" s="152">
        <f>0</f>
        <v>0</v>
      </c>
      <c r="F40" s="181">
        <v>247000</v>
      </c>
      <c r="G40" s="113">
        <f t="shared" ref="G40" si="7">SUM(H40:I40)</f>
        <v>501000</v>
      </c>
      <c r="H40" s="152">
        <f>0</f>
        <v>0</v>
      </c>
      <c r="I40" s="181">
        <v>501000</v>
      </c>
    </row>
    <row r="41" spans="1:12" ht="20.149999999999999" customHeight="1" x14ac:dyDescent="0.35">
      <c r="A41" s="151"/>
      <c r="B41" s="263" t="s">
        <v>180</v>
      </c>
      <c r="C41" s="254"/>
      <c r="D41" s="112">
        <f t="shared" si="4"/>
        <v>3230000</v>
      </c>
      <c r="E41" s="152">
        <f>0</f>
        <v>0</v>
      </c>
      <c r="F41" s="181">
        <v>3230000</v>
      </c>
      <c r="G41" s="113">
        <f t="shared" si="5"/>
        <v>5190000</v>
      </c>
      <c r="H41" s="152">
        <f>0</f>
        <v>0</v>
      </c>
      <c r="I41" s="181">
        <v>5190000</v>
      </c>
    </row>
    <row r="42" spans="1:12" ht="20.149999999999999" customHeight="1" x14ac:dyDescent="0.25">
      <c r="A42" s="153"/>
      <c r="B42" s="264" t="s">
        <v>181</v>
      </c>
      <c r="C42" s="265"/>
      <c r="D42" s="131">
        <f>SUM(D35:D41,D25,D26,D28,D30,D32,D34)</f>
        <v>54371000</v>
      </c>
      <c r="E42" s="131">
        <f>SUM(E35:E41,E25,E26,E28,E30,E32,E34)</f>
        <v>2000000</v>
      </c>
      <c r="F42" s="131">
        <f>SUM(F35:F41,F25,F26,F28,F30,F32,F34)</f>
        <v>52371000</v>
      </c>
      <c r="G42" s="132">
        <f>SUM(G34:G41,G25,G26,G28,G30,G32)</f>
        <v>96062000</v>
      </c>
      <c r="H42" s="154">
        <f>SUM(H34:H41,H25,H26,H28,H30,H32)</f>
        <v>2000000</v>
      </c>
      <c r="I42" s="131">
        <f>SUM(I35:I41,I25,I26,I28,I30,I32,I34)</f>
        <v>94062000</v>
      </c>
    </row>
    <row r="43" spans="1:12" x14ac:dyDescent="0.25">
      <c r="B43" s="119" t="s">
        <v>182</v>
      </c>
      <c r="C43" s="119"/>
      <c r="D43" s="119"/>
      <c r="E43" s="119"/>
      <c r="F43" s="119"/>
    </row>
    <row r="44" spans="1:12" ht="13" x14ac:dyDescent="0.3">
      <c r="B44" s="274" t="s">
        <v>183</v>
      </c>
      <c r="C44" s="274"/>
      <c r="D44" s="274"/>
      <c r="E44" s="274"/>
      <c r="F44" s="274"/>
      <c r="G44" s="274"/>
      <c r="H44" s="274"/>
      <c r="I44" s="274"/>
    </row>
    <row r="45" spans="1:12" ht="13" x14ac:dyDescent="0.3">
      <c r="B45" s="274" t="s">
        <v>184</v>
      </c>
      <c r="C45" s="274"/>
      <c r="D45" s="274"/>
      <c r="E45" s="274"/>
      <c r="F45" s="274"/>
      <c r="G45" s="274"/>
      <c r="H45" s="274"/>
      <c r="I45" s="274"/>
    </row>
    <row r="46" spans="1:12" ht="13" x14ac:dyDescent="0.3">
      <c r="B46" s="207" t="s">
        <v>185</v>
      </c>
      <c r="C46" s="207"/>
      <c r="D46" s="207"/>
      <c r="E46" s="207"/>
      <c r="F46" s="207"/>
      <c r="G46" s="207"/>
      <c r="H46" s="207"/>
      <c r="I46" s="207"/>
    </row>
    <row r="47" spans="1:12" x14ac:dyDescent="0.25">
      <c r="B47" s="119"/>
      <c r="C47" s="119"/>
      <c r="D47" s="119"/>
      <c r="E47" s="119"/>
      <c r="F47" s="119"/>
      <c r="G47" s="119"/>
      <c r="H47" s="119"/>
      <c r="I47" s="119"/>
    </row>
    <row r="48" spans="1:12" ht="15.5" x14ac:dyDescent="0.35">
      <c r="B48" s="119"/>
      <c r="C48" s="119"/>
      <c r="D48" s="119"/>
      <c r="E48" s="119"/>
      <c r="F48" s="119"/>
      <c r="G48" s="119"/>
      <c r="H48" s="128" t="s">
        <v>186</v>
      </c>
      <c r="I48" s="127"/>
    </row>
    <row r="49" spans="2:11" ht="15.5" x14ac:dyDescent="0.35">
      <c r="H49" s="267" t="s">
        <v>187</v>
      </c>
      <c r="I49" s="268"/>
      <c r="J49" s="271" t="s">
        <v>188</v>
      </c>
      <c r="K49" s="271"/>
    </row>
    <row r="50" spans="2:11" ht="15.5" x14ac:dyDescent="0.25">
      <c r="H50" s="155" t="s">
        <v>132</v>
      </c>
      <c r="I50" s="155" t="s">
        <v>133</v>
      </c>
      <c r="J50" s="129" t="s">
        <v>132</v>
      </c>
      <c r="K50" s="129" t="s">
        <v>133</v>
      </c>
    </row>
    <row r="51" spans="2:11" ht="139.5" x14ac:dyDescent="0.25">
      <c r="H51" s="186">
        <f>'2-Tuit &amp; Oth NGF Rev'!D22-'2-Tuit &amp; Oth NGF Rev'!C22-'3-Academic-Financial'!F42</f>
        <v>-17207000</v>
      </c>
      <c r="I51" s="186">
        <f>'2-Tuit &amp; Oth NGF Rev'!E22-'2-Tuit &amp; Oth NGF Rev'!C22-'3-Academic-Financial'!I42</f>
        <v>-30355000</v>
      </c>
      <c r="J51" s="187" t="s">
        <v>189</v>
      </c>
      <c r="K51" s="187" t="s">
        <v>190</v>
      </c>
    </row>
    <row r="53" spans="2:11" x14ac:dyDescent="0.25">
      <c r="B53" s="262"/>
      <c r="C53" s="262"/>
      <c r="D53" s="262"/>
      <c r="E53" s="262"/>
      <c r="F53" s="262"/>
    </row>
  </sheetData>
  <sheetProtection insertRows="0" selectLockedCells="1" selectUnlockedCells="1"/>
  <mergeCells count="37">
    <mergeCell ref="A18:K18"/>
    <mergeCell ref="J19:K19"/>
    <mergeCell ref="A4:K5"/>
    <mergeCell ref="A2:I2"/>
    <mergeCell ref="A6:A10"/>
    <mergeCell ref="B6:K6"/>
    <mergeCell ref="B8:B10"/>
    <mergeCell ref="D9:F9"/>
    <mergeCell ref="G9:I9"/>
    <mergeCell ref="D7:I7"/>
    <mergeCell ref="K8:K10"/>
    <mergeCell ref="J8:J10"/>
    <mergeCell ref="D8:I8"/>
    <mergeCell ref="C8:C10"/>
    <mergeCell ref="H49:I49"/>
    <mergeCell ref="D23:F23"/>
    <mergeCell ref="B23:C23"/>
    <mergeCell ref="J49:K49"/>
    <mergeCell ref="B25:C25"/>
    <mergeCell ref="B45:I45"/>
    <mergeCell ref="B44:I44"/>
    <mergeCell ref="B41:C41"/>
    <mergeCell ref="B33:C33"/>
    <mergeCell ref="B35:C35"/>
    <mergeCell ref="B34:C34"/>
    <mergeCell ref="B53:F53"/>
    <mergeCell ref="B38:C38"/>
    <mergeCell ref="B42:C42"/>
    <mergeCell ref="B40:C40"/>
    <mergeCell ref="B39:C39"/>
    <mergeCell ref="A22:K22"/>
    <mergeCell ref="B27:C27"/>
    <mergeCell ref="G23:I23"/>
    <mergeCell ref="B24:C24"/>
    <mergeCell ref="B32:C32"/>
    <mergeCell ref="B26:C26"/>
    <mergeCell ref="K23:L23"/>
  </mergeCells>
  <phoneticPr fontId="10" type="noConversion"/>
  <pageMargins left="0.7" right="0.45" top="0.25" bottom="0.5" header="0" footer="0.15"/>
  <pageSetup paperSize="17" scale="64" fitToHeight="0" orientation="landscape" r:id="rId1"/>
  <headerFooter>
    <oddFooter>&amp;L2021 Six-Year Plan - Part 1&amp;C&amp;P of &amp;N&amp;RSCHEV - 04/30/21</oddFooter>
  </headerFooter>
  <rowBreaks count="1" manualBreakCount="1">
    <brk id="20" max="11" man="1"/>
  </rowBreaks>
  <ignoredErrors>
    <ignoredError sqref="G11:G17 G41 D27:D33 G26:G34 G35:G3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80" zoomScaleNormal="80" workbookViewId="0">
      <selection activeCell="A2" sqref="A2:G2"/>
    </sheetView>
  </sheetViews>
  <sheetFormatPr defaultColWidth="9.1796875" defaultRowHeight="12.5" x14ac:dyDescent="0.25"/>
  <cols>
    <col min="1" max="1" width="9.1796875" style="1"/>
    <col min="2" max="2" width="50.453125" style="1" customWidth="1"/>
    <col min="3" max="3" width="7.1796875" style="1" customWidth="1"/>
    <col min="4" max="4" width="18.453125" style="1" customWidth="1"/>
    <col min="5" max="5" width="15.453125" style="1" customWidth="1"/>
    <col min="6" max="6" width="18.453125" style="1" customWidth="1"/>
    <col min="7" max="7" width="16.453125" style="1" customWidth="1"/>
    <col min="8" max="8" width="44.7265625" style="1" customWidth="1"/>
    <col min="9" max="16384" width="9.1796875" style="1"/>
  </cols>
  <sheetData>
    <row r="1" spans="1:8" ht="20.149999999999999" customHeight="1" x14ac:dyDescent="0.25">
      <c r="A1" s="49" t="s">
        <v>191</v>
      </c>
      <c r="B1" s="49"/>
      <c r="C1" s="49"/>
      <c r="D1" s="49"/>
      <c r="E1" s="49"/>
      <c r="F1" s="49"/>
      <c r="G1" s="49"/>
    </row>
    <row r="2" spans="1:8" ht="20.149999999999999" customHeight="1" x14ac:dyDescent="0.25">
      <c r="A2" s="309" t="str">
        <f>'Institution ID'!C3</f>
        <v>University of Virginia</v>
      </c>
      <c r="B2" s="309"/>
      <c r="C2" s="309"/>
      <c r="D2" s="309"/>
      <c r="E2" s="309"/>
      <c r="F2" s="309"/>
      <c r="G2" s="309"/>
    </row>
    <row r="3" spans="1:8" s="6" customFormat="1" ht="30" customHeight="1" x14ac:dyDescent="0.25">
      <c r="A3" s="317" t="s">
        <v>192</v>
      </c>
      <c r="B3" s="317"/>
      <c r="C3" s="317"/>
      <c r="D3" s="317"/>
      <c r="E3" s="317"/>
      <c r="F3" s="317"/>
      <c r="G3" s="317"/>
      <c r="H3" s="317"/>
    </row>
    <row r="4" spans="1:8" s="6" customFormat="1" ht="60.65" customHeight="1" thickBot="1" x14ac:dyDescent="0.3">
      <c r="A4" s="318"/>
      <c r="B4" s="318"/>
      <c r="C4" s="318"/>
      <c r="D4" s="318"/>
      <c r="E4" s="318"/>
      <c r="F4" s="318"/>
      <c r="G4" s="318"/>
      <c r="H4" s="318"/>
    </row>
    <row r="5" spans="1:8" s="3" customFormat="1" ht="20.149999999999999" customHeight="1" thickBot="1" x14ac:dyDescent="0.4">
      <c r="A5" s="310" t="s">
        <v>123</v>
      </c>
      <c r="B5" s="304" t="s">
        <v>193</v>
      </c>
      <c r="C5" s="305"/>
      <c r="D5" s="305"/>
      <c r="E5" s="305"/>
      <c r="F5" s="305"/>
      <c r="G5" s="305"/>
      <c r="H5" s="306" t="s">
        <v>194</v>
      </c>
    </row>
    <row r="6" spans="1:8" s="3" customFormat="1" ht="20.149999999999999" customHeight="1" thickBot="1" x14ac:dyDescent="0.4">
      <c r="A6" s="311"/>
      <c r="B6" s="43"/>
      <c r="C6" s="211"/>
      <c r="D6" s="304" t="s">
        <v>125</v>
      </c>
      <c r="E6" s="305"/>
      <c r="F6" s="305"/>
      <c r="G6" s="305"/>
      <c r="H6" s="307"/>
    </row>
    <row r="7" spans="1:8" s="3" customFormat="1" ht="20.149999999999999" customHeight="1" thickBot="1" x14ac:dyDescent="0.4">
      <c r="A7" s="311"/>
      <c r="B7" s="306" t="s">
        <v>195</v>
      </c>
      <c r="C7" s="314" t="s">
        <v>129</v>
      </c>
      <c r="D7" s="305"/>
      <c r="E7" s="305"/>
      <c r="F7" s="305"/>
      <c r="G7" s="305"/>
      <c r="H7" s="307"/>
    </row>
    <row r="8" spans="1:8" s="3" customFormat="1" ht="20.149999999999999" customHeight="1" thickBot="1" x14ac:dyDescent="0.4">
      <c r="A8" s="311"/>
      <c r="B8" s="307"/>
      <c r="C8" s="315"/>
      <c r="D8" s="304" t="s">
        <v>132</v>
      </c>
      <c r="E8" s="305"/>
      <c r="F8" s="308" t="s">
        <v>133</v>
      </c>
      <c r="G8" s="305"/>
      <c r="H8" s="307"/>
    </row>
    <row r="9" spans="1:8" s="3" customFormat="1" ht="42" customHeight="1" thickBot="1" x14ac:dyDescent="0.4">
      <c r="A9" s="312"/>
      <c r="B9" s="313"/>
      <c r="C9" s="316"/>
      <c r="D9" s="50" t="s">
        <v>134</v>
      </c>
      <c r="E9" s="51" t="s">
        <v>196</v>
      </c>
      <c r="F9" s="52" t="s">
        <v>134</v>
      </c>
      <c r="G9" s="51" t="s">
        <v>196</v>
      </c>
      <c r="H9" s="307"/>
    </row>
    <row r="10" spans="1:8" ht="68.25" customHeight="1" thickBot="1" x14ac:dyDescent="0.3">
      <c r="A10" s="199">
        <v>1</v>
      </c>
      <c r="B10" s="198" t="s">
        <v>197</v>
      </c>
      <c r="C10" s="192">
        <v>2</v>
      </c>
      <c r="D10" s="216">
        <f>3501500</f>
        <v>3501500</v>
      </c>
      <c r="E10" s="216">
        <v>3501500</v>
      </c>
      <c r="F10" s="216">
        <v>3501500</v>
      </c>
      <c r="G10" s="216">
        <v>3501500</v>
      </c>
      <c r="H10" s="197" t="s">
        <v>198</v>
      </c>
    </row>
    <row r="11" spans="1:8" s="2" customFormat="1" ht="30" customHeight="1" x14ac:dyDescent="0.25">
      <c r="A11" s="200">
        <v>2</v>
      </c>
      <c r="B11" s="196" t="s">
        <v>199</v>
      </c>
      <c r="C11" s="193" t="s">
        <v>200</v>
      </c>
      <c r="D11" s="217">
        <v>33061</v>
      </c>
      <c r="E11" s="217">
        <v>22151</v>
      </c>
      <c r="F11" s="217">
        <v>55000</v>
      </c>
      <c r="G11" s="217">
        <v>37148</v>
      </c>
      <c r="H11" s="197" t="s">
        <v>201</v>
      </c>
    </row>
    <row r="12" spans="1:8" s="2" customFormat="1" ht="30" customHeight="1" x14ac:dyDescent="0.25">
      <c r="A12" s="200">
        <v>3</v>
      </c>
      <c r="B12" s="196" t="s">
        <v>202</v>
      </c>
      <c r="C12" s="193" t="s">
        <v>142</v>
      </c>
      <c r="D12" s="218">
        <v>11000000</v>
      </c>
      <c r="E12" s="217">
        <v>5500000</v>
      </c>
      <c r="F12" s="217">
        <v>0</v>
      </c>
      <c r="G12" s="217">
        <v>0</v>
      </c>
      <c r="H12" s="197" t="s">
        <v>201</v>
      </c>
    </row>
    <row r="13" spans="1:8" s="2" customFormat="1" ht="30" customHeight="1" thickTop="1" thickBot="1" x14ac:dyDescent="0.3">
      <c r="A13" s="200">
        <v>4</v>
      </c>
      <c r="B13" s="196" t="s">
        <v>203</v>
      </c>
      <c r="C13" s="193">
        <v>3</v>
      </c>
      <c r="D13" s="218">
        <v>11000000</v>
      </c>
      <c r="E13" s="217">
        <v>11000000</v>
      </c>
      <c r="F13" s="217">
        <v>11000000</v>
      </c>
      <c r="G13" s="217">
        <v>11000000</v>
      </c>
      <c r="H13" s="197" t="s">
        <v>201</v>
      </c>
    </row>
    <row r="14" spans="1:8" s="2" customFormat="1" ht="30" customHeight="1" x14ac:dyDescent="0.25">
      <c r="A14" s="200">
        <v>5</v>
      </c>
      <c r="B14" s="196" t="s">
        <v>204</v>
      </c>
      <c r="C14" s="193" t="s">
        <v>142</v>
      </c>
      <c r="D14" s="219">
        <v>42737253</v>
      </c>
      <c r="E14" s="217">
        <v>21127974</v>
      </c>
      <c r="F14" s="217">
        <v>0</v>
      </c>
      <c r="G14" s="217">
        <v>0</v>
      </c>
      <c r="H14" s="197" t="s">
        <v>201</v>
      </c>
    </row>
    <row r="15" spans="1:8" s="2" customFormat="1" ht="30" customHeight="1" x14ac:dyDescent="0.25">
      <c r="A15" s="200">
        <v>6</v>
      </c>
      <c r="B15" s="196" t="s">
        <v>205</v>
      </c>
      <c r="C15" s="193">
        <v>2</v>
      </c>
      <c r="D15" s="217">
        <v>2400000</v>
      </c>
      <c r="E15" s="217">
        <v>840000</v>
      </c>
      <c r="F15" s="217">
        <v>6500000</v>
      </c>
      <c r="G15" s="217">
        <v>2270000</v>
      </c>
      <c r="H15" s="197" t="s">
        <v>201</v>
      </c>
    </row>
    <row r="16" spans="1:8" s="2" customFormat="1" ht="30" customHeight="1" x14ac:dyDescent="0.25">
      <c r="A16" s="200">
        <v>7</v>
      </c>
      <c r="B16" s="196" t="s">
        <v>174</v>
      </c>
      <c r="C16" s="193">
        <v>2</v>
      </c>
      <c r="D16" s="218">
        <v>1183000</v>
      </c>
      <c r="E16" s="218">
        <v>304000</v>
      </c>
      <c r="F16" s="218">
        <v>3610000</v>
      </c>
      <c r="G16" s="218">
        <v>927000</v>
      </c>
      <c r="H16" s="197" t="s">
        <v>201</v>
      </c>
    </row>
    <row r="17" spans="1:8" s="2" customFormat="1" ht="30" customHeight="1" x14ac:dyDescent="0.25">
      <c r="A17" s="200">
        <v>8</v>
      </c>
      <c r="B17" s="196" t="s">
        <v>206</v>
      </c>
      <c r="C17" s="193">
        <v>2</v>
      </c>
      <c r="D17" s="218">
        <v>3230000</v>
      </c>
      <c r="E17" s="218">
        <v>830000</v>
      </c>
      <c r="F17" s="218">
        <v>5190000</v>
      </c>
      <c r="G17" s="218">
        <v>1333000</v>
      </c>
      <c r="H17" s="197" t="s">
        <v>201</v>
      </c>
    </row>
    <row r="18" spans="1:8" ht="16" thickTop="1" x14ac:dyDescent="0.25">
      <c r="A18" s="148"/>
      <c r="B18" s="148"/>
      <c r="C18" s="45"/>
      <c r="D18" s="44">
        <f>SUM(D10:D17)</f>
        <v>75084814</v>
      </c>
      <c r="E18" s="195">
        <f>SUM(E10:E17)</f>
        <v>43125625</v>
      </c>
      <c r="F18" s="194">
        <f>SUM(F10:F17)</f>
        <v>29856500</v>
      </c>
      <c r="G18" s="46">
        <f>SUM(G10:G17)</f>
        <v>19068648</v>
      </c>
      <c r="H18" s="148"/>
    </row>
    <row r="19" spans="1:8" x14ac:dyDescent="0.25">
      <c r="B19" s="303"/>
      <c r="C19" s="303"/>
      <c r="D19" s="303"/>
      <c r="E19" s="303"/>
    </row>
  </sheetData>
  <mergeCells count="12">
    <mergeCell ref="B19:E19"/>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71" fitToHeight="0" orientation="landscape" r:id="rId1"/>
  <headerFooter>
    <oddFooter>&amp;L2021 Six-Year Plan - Part 1&amp;C&amp;P of &amp;N&amp;RSCHEV - 04/30/21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80" zoomScaleNormal="80" workbookViewId="0"/>
  </sheetViews>
  <sheetFormatPr defaultColWidth="9.1796875" defaultRowHeight="12.5" x14ac:dyDescent="0.25"/>
  <cols>
    <col min="1" max="1" width="31.1796875" style="8" customWidth="1"/>
    <col min="2" max="5" width="17.453125" style="8" customWidth="1"/>
    <col min="6" max="7" width="15.453125" style="8" customWidth="1"/>
    <col min="8" max="8" width="18.453125" style="8" customWidth="1"/>
    <col min="9" max="9" width="9.1796875" style="8"/>
    <col min="10" max="10" width="9.453125" style="8" bestFit="1" customWidth="1"/>
    <col min="11" max="16384" width="9.1796875" style="8"/>
  </cols>
  <sheetData>
    <row r="1" spans="1:10" ht="20.149999999999999" customHeight="1" x14ac:dyDescent="0.25">
      <c r="A1" s="48" t="s">
        <v>207</v>
      </c>
      <c r="B1" s="48"/>
      <c r="C1" s="48"/>
      <c r="D1" s="48"/>
      <c r="E1" s="48"/>
    </row>
    <row r="2" spans="1:10" ht="20.149999999999999" customHeight="1" x14ac:dyDescent="0.25">
      <c r="A2" s="319" t="str">
        <f>'Institution ID'!C3</f>
        <v>University of Virginia</v>
      </c>
      <c r="B2" s="319"/>
      <c r="C2" s="319"/>
      <c r="D2" s="319"/>
      <c r="E2" s="319"/>
    </row>
    <row r="3" spans="1:10" s="7" customFormat="1" ht="70.5" customHeight="1" x14ac:dyDescent="0.25">
      <c r="A3" s="333" t="s">
        <v>208</v>
      </c>
      <c r="B3" s="334"/>
      <c r="C3" s="334"/>
      <c r="D3" s="334"/>
      <c r="E3" s="334"/>
      <c r="F3" s="334"/>
      <c r="G3" s="334"/>
      <c r="H3" s="334"/>
    </row>
    <row r="4" spans="1:10" s="7" customFormat="1" ht="41.5" customHeight="1" x14ac:dyDescent="0.25">
      <c r="A4" s="333" t="s">
        <v>209</v>
      </c>
      <c r="B4" s="334"/>
      <c r="C4" s="334"/>
      <c r="D4" s="334"/>
      <c r="E4" s="334"/>
      <c r="F4" s="334"/>
      <c r="G4" s="334"/>
      <c r="H4" s="334"/>
    </row>
    <row r="5" spans="1:10" s="10" customFormat="1" ht="38.15" customHeight="1" x14ac:dyDescent="0.25">
      <c r="A5" s="335" t="s">
        <v>210</v>
      </c>
      <c r="B5" s="336"/>
      <c r="C5" s="336"/>
      <c r="D5" s="336"/>
      <c r="E5" s="336"/>
      <c r="F5" s="336"/>
      <c r="G5" s="336"/>
      <c r="H5" s="336"/>
    </row>
    <row r="6" spans="1:10" s="10" customFormat="1" ht="20.149999999999999" customHeight="1" x14ac:dyDescent="0.4">
      <c r="A6" s="337" t="s">
        <v>211</v>
      </c>
      <c r="B6" s="338"/>
      <c r="C6" s="338"/>
      <c r="D6" s="338"/>
      <c r="E6" s="338"/>
      <c r="F6" s="338"/>
      <c r="G6" s="212"/>
      <c r="H6" s="212"/>
    </row>
    <row r="7" spans="1:10" s="10" customFormat="1" ht="15" customHeight="1" x14ac:dyDescent="0.25">
      <c r="A7" s="329" t="s">
        <v>212</v>
      </c>
      <c r="B7" s="329"/>
      <c r="C7" s="329"/>
      <c r="D7" s="329"/>
      <c r="E7" s="329"/>
      <c r="F7" s="329"/>
      <c r="G7" s="329"/>
      <c r="H7" s="329"/>
    </row>
    <row r="8" spans="1:10" s="10" customFormat="1" ht="15" customHeight="1" x14ac:dyDescent="0.25">
      <c r="A8" s="340" t="s">
        <v>213</v>
      </c>
      <c r="B8" s="339" t="s">
        <v>115</v>
      </c>
      <c r="C8" s="339" t="s">
        <v>214</v>
      </c>
      <c r="D8" s="342" t="s">
        <v>215</v>
      </c>
      <c r="E8" s="339" t="s">
        <v>216</v>
      </c>
      <c r="F8" s="339" t="s">
        <v>217</v>
      </c>
      <c r="G8" s="325" t="s">
        <v>218</v>
      </c>
      <c r="H8" s="330" t="s">
        <v>219</v>
      </c>
    </row>
    <row r="9" spans="1:10" s="10" customFormat="1" ht="16.399999999999999" customHeight="1" thickBot="1" x14ac:dyDescent="0.3">
      <c r="A9" s="340"/>
      <c r="B9" s="330"/>
      <c r="C9" s="330"/>
      <c r="D9" s="342"/>
      <c r="E9" s="330"/>
      <c r="F9" s="330"/>
      <c r="G9" s="326"/>
      <c r="H9" s="330"/>
    </row>
    <row r="10" spans="1:10" s="10" customFormat="1" ht="16.399999999999999" customHeight="1" x14ac:dyDescent="0.25">
      <c r="A10" s="340"/>
      <c r="B10" s="331"/>
      <c r="C10" s="331"/>
      <c r="D10" s="342"/>
      <c r="E10" s="331"/>
      <c r="F10" s="331"/>
      <c r="G10" s="327"/>
      <c r="H10" s="331"/>
      <c r="I10" s="320" t="s">
        <v>220</v>
      </c>
      <c r="J10" s="321"/>
    </row>
    <row r="11" spans="1:10" s="10" customFormat="1" ht="16.399999999999999" customHeight="1" thickBot="1" x14ac:dyDescent="0.3">
      <c r="A11" s="341"/>
      <c r="B11" s="332"/>
      <c r="C11" s="332"/>
      <c r="D11" s="343"/>
      <c r="E11" s="332"/>
      <c r="F11" s="332"/>
      <c r="G11" s="328"/>
      <c r="H11" s="332"/>
      <c r="I11" s="322" t="s">
        <v>221</v>
      </c>
      <c r="J11" s="323"/>
    </row>
    <row r="12" spans="1:10" s="10" customFormat="1" ht="16.399999999999999" customHeight="1" x14ac:dyDescent="0.35">
      <c r="A12" s="33" t="s">
        <v>97</v>
      </c>
      <c r="B12" s="38">
        <f>+'2-Tuit &amp; Oth NGF Rev'!B7</f>
        <v>173289000</v>
      </c>
      <c r="C12" s="168">
        <v>38814000</v>
      </c>
      <c r="D12" s="78">
        <f t="shared" ref="D12:D18" si="0">IF(C12=0,"%",C12/B12)</f>
        <v>0.22398421134636359</v>
      </c>
      <c r="E12" s="168">
        <v>38814000</v>
      </c>
      <c r="F12" s="34">
        <f>0</f>
        <v>0</v>
      </c>
      <c r="G12" s="169">
        <v>10093000</v>
      </c>
      <c r="H12" s="85">
        <f>B12+F12+G12</f>
        <v>183382000</v>
      </c>
      <c r="I12" s="79">
        <f>(C12+C14+C16)-(E12+E14+E16)</f>
        <v>0</v>
      </c>
      <c r="J12" s="80" t="str">
        <f>IF(I12&gt;0,"WARNING: IS subsidizing OS","Compliant")</f>
        <v>Compliant</v>
      </c>
    </row>
    <row r="13" spans="1:10" s="10" customFormat="1" ht="15" customHeight="1" x14ac:dyDescent="0.35">
      <c r="A13" s="35" t="s">
        <v>98</v>
      </c>
      <c r="B13" s="39">
        <f>+'2-Tuit &amp; Oth NGF Rev'!B8</f>
        <v>266324000</v>
      </c>
      <c r="C13" s="168">
        <v>53336000</v>
      </c>
      <c r="D13" s="78">
        <f t="shared" si="0"/>
        <v>0.20026734353644432</v>
      </c>
      <c r="E13" s="168">
        <v>53336000</v>
      </c>
      <c r="F13" s="34">
        <f>0</f>
        <v>0</v>
      </c>
      <c r="G13" s="169">
        <v>14243000</v>
      </c>
      <c r="H13" s="86">
        <f t="shared" ref="H13:H17" si="1">B13+F13+G13</f>
        <v>280567000</v>
      </c>
    </row>
    <row r="14" spans="1:10" s="10" customFormat="1" ht="15" customHeight="1" x14ac:dyDescent="0.35">
      <c r="A14" s="35" t="s">
        <v>99</v>
      </c>
      <c r="B14" s="39">
        <f>+'2-Tuit &amp; Oth NGF Rev'!B9</f>
        <v>49921000</v>
      </c>
      <c r="C14" s="168">
        <v>7549000</v>
      </c>
      <c r="D14" s="78">
        <f t="shared" si="0"/>
        <v>0.15121892590292663</v>
      </c>
      <c r="E14" s="168">
        <v>7549000</v>
      </c>
      <c r="F14" s="34">
        <f>0</f>
        <v>0</v>
      </c>
      <c r="G14" s="169">
        <v>1676000</v>
      </c>
      <c r="H14" s="86">
        <f t="shared" si="1"/>
        <v>51597000</v>
      </c>
    </row>
    <row r="15" spans="1:10" s="10" customFormat="1" ht="15" customHeight="1" x14ac:dyDescent="0.35">
      <c r="A15" s="35" t="s">
        <v>100</v>
      </c>
      <c r="B15" s="39">
        <f>+'2-Tuit &amp; Oth NGF Rev'!B10</f>
        <v>114884000</v>
      </c>
      <c r="C15" s="168">
        <v>49224000</v>
      </c>
      <c r="D15" s="78">
        <f t="shared" si="0"/>
        <v>0.42846697538386547</v>
      </c>
      <c r="E15" s="168">
        <v>49224000</v>
      </c>
      <c r="F15" s="34">
        <f>0</f>
        <v>0</v>
      </c>
      <c r="G15" s="169">
        <v>180000</v>
      </c>
      <c r="H15" s="86">
        <f t="shared" si="1"/>
        <v>115064000</v>
      </c>
    </row>
    <row r="16" spans="1:10" s="10" customFormat="1" ht="15" customHeight="1" x14ac:dyDescent="0.35">
      <c r="A16" s="35" t="s">
        <v>222</v>
      </c>
      <c r="B16" s="39">
        <f>+SUM('2-Tuit &amp; Oth NGF Rev'!B11+'2-Tuit &amp; Oth NGF Rev'!B13+'2-Tuit &amp; Oth NGF Rev'!B15+'2-Tuit &amp; Oth NGF Rev'!B17+'2-Tuit &amp; Oth NGF Rev'!B19)</f>
        <v>29052000</v>
      </c>
      <c r="C16" s="168">
        <v>2257000</v>
      </c>
      <c r="D16" s="78">
        <f t="shared" si="0"/>
        <v>7.7688283078617651E-2</v>
      </c>
      <c r="E16" s="168">
        <v>2257000</v>
      </c>
      <c r="F16" s="34">
        <f>0</f>
        <v>0</v>
      </c>
      <c r="G16" s="169">
        <v>200000</v>
      </c>
      <c r="H16" s="86">
        <f t="shared" si="1"/>
        <v>29252000</v>
      </c>
    </row>
    <row r="17" spans="1:10" s="10" customFormat="1" ht="15" customHeight="1" x14ac:dyDescent="0.35">
      <c r="A17" s="36" t="s">
        <v>223</v>
      </c>
      <c r="B17" s="39">
        <f>+SUM('2-Tuit &amp; Oth NGF Rev'!B12+'2-Tuit &amp; Oth NGF Rev'!B14+'2-Tuit &amp; Oth NGF Rev'!B16+'2-Tuit &amp; Oth NGF Rev'!B18+'2-Tuit &amp; Oth NGF Rev'!B20)</f>
        <v>68936000</v>
      </c>
      <c r="C17" s="168">
        <v>9225000</v>
      </c>
      <c r="D17" s="81">
        <f t="shared" si="0"/>
        <v>0.13381977486364163</v>
      </c>
      <c r="E17" s="168">
        <v>9225000</v>
      </c>
      <c r="F17" s="34">
        <f>0</f>
        <v>0</v>
      </c>
      <c r="G17" s="169">
        <v>69000</v>
      </c>
      <c r="H17" s="87">
        <f t="shared" si="1"/>
        <v>69005000</v>
      </c>
    </row>
    <row r="18" spans="1:10" s="10" customFormat="1" ht="15" customHeight="1" thickBot="1" x14ac:dyDescent="0.4">
      <c r="A18" s="37" t="s">
        <v>224</v>
      </c>
      <c r="B18" s="40">
        <f>SUM(B12:B17)</f>
        <v>702406000</v>
      </c>
      <c r="C18" s="40">
        <f t="shared" ref="C18:G18" si="2">SUM(C12:C17)</f>
        <v>160405000</v>
      </c>
      <c r="D18" s="82">
        <f t="shared" si="0"/>
        <v>0.22836507660811553</v>
      </c>
      <c r="E18" s="40">
        <f t="shared" si="2"/>
        <v>160405000</v>
      </c>
      <c r="F18" s="40">
        <f t="shared" si="2"/>
        <v>0</v>
      </c>
      <c r="G18" s="40">
        <f t="shared" si="2"/>
        <v>26461000</v>
      </c>
      <c r="H18" s="84">
        <f t="shared" ref="H18" si="3">SUM(H12:H17)</f>
        <v>728867000</v>
      </c>
    </row>
    <row r="19" spans="1:10" s="10" customFormat="1" ht="15" customHeight="1" x14ac:dyDescent="0.25">
      <c r="A19" s="324"/>
      <c r="B19" s="324"/>
      <c r="C19" s="324"/>
      <c r="D19" s="324"/>
      <c r="E19" s="324"/>
    </row>
    <row r="20" spans="1:10" s="10" customFormat="1" ht="15" customHeight="1" x14ac:dyDescent="0.25">
      <c r="A20" s="329" t="s">
        <v>225</v>
      </c>
      <c r="B20" s="329"/>
      <c r="C20" s="329"/>
      <c r="D20" s="329"/>
      <c r="E20" s="329"/>
      <c r="F20" s="329"/>
      <c r="G20" s="329"/>
      <c r="H20" s="329"/>
    </row>
    <row r="21" spans="1:10" ht="15" customHeight="1" x14ac:dyDescent="0.25">
      <c r="A21" s="340" t="s">
        <v>213</v>
      </c>
      <c r="B21" s="339" t="s">
        <v>115</v>
      </c>
      <c r="C21" s="339" t="s">
        <v>214</v>
      </c>
      <c r="D21" s="342" t="s">
        <v>215</v>
      </c>
      <c r="E21" s="339" t="s">
        <v>216</v>
      </c>
      <c r="F21" s="339" t="s">
        <v>217</v>
      </c>
      <c r="G21" s="339" t="s">
        <v>218</v>
      </c>
      <c r="H21" s="330" t="s">
        <v>219</v>
      </c>
    </row>
    <row r="22" spans="1:10" s="10" customFormat="1" ht="15" customHeight="1" thickBot="1" x14ac:dyDescent="0.3">
      <c r="A22" s="340"/>
      <c r="B22" s="330"/>
      <c r="C22" s="330"/>
      <c r="D22" s="342"/>
      <c r="E22" s="330"/>
      <c r="F22" s="330"/>
      <c r="G22" s="330"/>
      <c r="H22" s="330"/>
    </row>
    <row r="23" spans="1:10" s="10" customFormat="1" ht="16.399999999999999" customHeight="1" x14ac:dyDescent="0.25">
      <c r="A23" s="340"/>
      <c r="B23" s="331"/>
      <c r="C23" s="331"/>
      <c r="D23" s="342"/>
      <c r="E23" s="331"/>
      <c r="F23" s="331"/>
      <c r="G23" s="331"/>
      <c r="H23" s="331"/>
      <c r="I23" s="344" t="s">
        <v>220</v>
      </c>
      <c r="J23" s="321"/>
    </row>
    <row r="24" spans="1:10" s="10" customFormat="1" ht="16.399999999999999" customHeight="1" thickBot="1" x14ac:dyDescent="0.3">
      <c r="A24" s="341"/>
      <c r="B24" s="332"/>
      <c r="C24" s="332"/>
      <c r="D24" s="343"/>
      <c r="E24" s="332"/>
      <c r="F24" s="332"/>
      <c r="G24" s="332"/>
      <c r="H24" s="332"/>
      <c r="I24" s="345" t="s">
        <v>221</v>
      </c>
      <c r="J24" s="323"/>
    </row>
    <row r="25" spans="1:10" s="10" customFormat="1" ht="16.399999999999999" customHeight="1" x14ac:dyDescent="0.35">
      <c r="A25" s="33" t="s">
        <v>97</v>
      </c>
      <c r="B25" s="38">
        <f>+'2-Tuit &amp; Oth NGF Rev'!C7</f>
        <v>200317000</v>
      </c>
      <c r="C25" s="168">
        <v>43147000</v>
      </c>
      <c r="D25" s="78">
        <f t="shared" ref="D25:D31" si="4">IF(C25=0,"%",C25/B25)</f>
        <v>0.21539360114218964</v>
      </c>
      <c r="E25" s="168">
        <v>43147000</v>
      </c>
      <c r="F25" s="34">
        <f>0</f>
        <v>0</v>
      </c>
      <c r="G25" s="168">
        <v>883000</v>
      </c>
      <c r="H25" s="85">
        <f>B25+F25+G25</f>
        <v>201200000</v>
      </c>
      <c r="I25" s="79">
        <f>(C25+C27+C29)-(E25+E27+E29)</f>
        <v>0</v>
      </c>
      <c r="J25" s="80" t="str">
        <f>IF(I25&gt;0,"WARNING: IS subsidizing OS","Compliant")</f>
        <v>Compliant</v>
      </c>
    </row>
    <row r="26" spans="1:10" s="10" customFormat="1" ht="16.399999999999999" customHeight="1" x14ac:dyDescent="0.35">
      <c r="A26" s="35" t="s">
        <v>98</v>
      </c>
      <c r="B26" s="39">
        <f>+'2-Tuit &amp; Oth NGF Rev'!C8</f>
        <v>261918000</v>
      </c>
      <c r="C26" s="168">
        <v>55054000</v>
      </c>
      <c r="D26" s="78">
        <f t="shared" si="4"/>
        <v>0.21019555738819021</v>
      </c>
      <c r="E26" s="168">
        <v>55054000</v>
      </c>
      <c r="F26" s="34">
        <f>0</f>
        <v>0</v>
      </c>
      <c r="G26" s="168">
        <v>2000</v>
      </c>
      <c r="H26" s="86">
        <f t="shared" ref="H26:H30" si="5">B26+F26+G26</f>
        <v>261920000</v>
      </c>
    </row>
    <row r="27" spans="1:10" s="10" customFormat="1" ht="15" customHeight="1" x14ac:dyDescent="0.35">
      <c r="A27" s="35" t="s">
        <v>99</v>
      </c>
      <c r="B27" s="39">
        <f>+'2-Tuit &amp; Oth NGF Rev'!C9</f>
        <v>53507000</v>
      </c>
      <c r="C27" s="168">
        <v>7839000</v>
      </c>
      <c r="D27" s="78">
        <f t="shared" si="4"/>
        <v>0.14650419571271048</v>
      </c>
      <c r="E27" s="168">
        <v>7839000</v>
      </c>
      <c r="F27" s="34">
        <f>0</f>
        <v>0</v>
      </c>
      <c r="G27" s="168">
        <v>1539000</v>
      </c>
      <c r="H27" s="86">
        <f t="shared" si="5"/>
        <v>55046000</v>
      </c>
    </row>
    <row r="28" spans="1:10" s="10" customFormat="1" ht="15" customHeight="1" x14ac:dyDescent="0.35">
      <c r="A28" s="35" t="s">
        <v>100</v>
      </c>
      <c r="B28" s="39">
        <f>+'2-Tuit &amp; Oth NGF Rev'!C10</f>
        <v>119205000</v>
      </c>
      <c r="C28" s="168">
        <v>50965000</v>
      </c>
      <c r="D28" s="78">
        <f t="shared" si="4"/>
        <v>0.4275407910741999</v>
      </c>
      <c r="E28" s="168">
        <v>50965000</v>
      </c>
      <c r="F28" s="34">
        <f>0</f>
        <v>0</v>
      </c>
      <c r="G28" s="168">
        <v>121000</v>
      </c>
      <c r="H28" s="86">
        <f t="shared" si="5"/>
        <v>119326000</v>
      </c>
    </row>
    <row r="29" spans="1:10" s="10" customFormat="1" ht="15" customHeight="1" x14ac:dyDescent="0.35">
      <c r="A29" s="35" t="s">
        <v>222</v>
      </c>
      <c r="B29" s="39">
        <f>+SUM('2-Tuit &amp; Oth NGF Rev'!C11+'2-Tuit &amp; Oth NGF Rev'!C13+'2-Tuit &amp; Oth NGF Rev'!C15+'2-Tuit &amp; Oth NGF Rev'!C17+'2-Tuit &amp; Oth NGF Rev'!C19)</f>
        <v>30618000</v>
      </c>
      <c r="C29" s="168">
        <v>2345000</v>
      </c>
      <c r="D29" s="78">
        <f t="shared" si="4"/>
        <v>7.6588934613625967E-2</v>
      </c>
      <c r="E29" s="168">
        <v>2345000</v>
      </c>
      <c r="F29" s="34">
        <f>0</f>
        <v>0</v>
      </c>
      <c r="G29" s="168">
        <v>0</v>
      </c>
      <c r="H29" s="86">
        <f t="shared" si="5"/>
        <v>30618000</v>
      </c>
    </row>
    <row r="30" spans="1:10" s="10" customFormat="1" ht="15" customHeight="1" x14ac:dyDescent="0.35">
      <c r="A30" s="36" t="s">
        <v>223</v>
      </c>
      <c r="B30" s="39">
        <f>+SUM('2-Tuit &amp; Oth NGF Rev'!C12+'2-Tuit &amp; Oth NGF Rev'!C14+'2-Tuit &amp; Oth NGF Rev'!C16+'2-Tuit &amp; Oth NGF Rev'!C18+'2-Tuit &amp; Oth NGF Rev'!C20)</f>
        <v>69873000</v>
      </c>
      <c r="C30" s="168">
        <v>9552000</v>
      </c>
      <c r="D30" s="81">
        <f t="shared" si="4"/>
        <v>0.13670516508522607</v>
      </c>
      <c r="E30" s="168">
        <v>9552000</v>
      </c>
      <c r="F30" s="34">
        <f>0</f>
        <v>0</v>
      </c>
      <c r="G30" s="168">
        <v>0</v>
      </c>
      <c r="H30" s="87">
        <f t="shared" si="5"/>
        <v>69873000</v>
      </c>
    </row>
    <row r="31" spans="1:10" s="10" customFormat="1" ht="15" customHeight="1" thickBot="1" x14ac:dyDescent="0.4">
      <c r="A31" s="37" t="s">
        <v>224</v>
      </c>
      <c r="B31" s="42">
        <f>SUM(B25:B30)</f>
        <v>735438000</v>
      </c>
      <c r="C31" s="42">
        <f t="shared" ref="C31:H31" si="6">SUM(C25:C30)</f>
        <v>168902000</v>
      </c>
      <c r="D31" s="82">
        <f t="shared" si="4"/>
        <v>0.22966177978293206</v>
      </c>
      <c r="E31" s="42">
        <f t="shared" si="6"/>
        <v>168902000</v>
      </c>
      <c r="F31" s="40">
        <f t="shared" si="6"/>
        <v>0</v>
      </c>
      <c r="G31" s="40">
        <f t="shared" si="6"/>
        <v>2545000</v>
      </c>
      <c r="H31" s="84">
        <f t="shared" si="6"/>
        <v>737983000</v>
      </c>
    </row>
    <row r="32" spans="1:10" s="10" customFormat="1" ht="15" customHeight="1" x14ac:dyDescent="0.35">
      <c r="A32" s="346"/>
      <c r="B32" s="346"/>
      <c r="C32" s="346"/>
      <c r="D32" s="346"/>
      <c r="E32" s="346"/>
    </row>
    <row r="33" spans="1:10" s="10" customFormat="1" ht="15" customHeight="1" x14ac:dyDescent="0.25">
      <c r="A33" s="329" t="s">
        <v>226</v>
      </c>
      <c r="B33" s="329"/>
      <c r="C33" s="329"/>
      <c r="D33" s="329"/>
      <c r="E33" s="329"/>
      <c r="F33" s="329"/>
      <c r="G33" s="329"/>
      <c r="H33" s="329"/>
    </row>
    <row r="34" spans="1:10" ht="15" customHeight="1" x14ac:dyDescent="0.25">
      <c r="A34" s="340" t="s">
        <v>213</v>
      </c>
      <c r="B34" s="339" t="s">
        <v>115</v>
      </c>
      <c r="C34" s="339" t="s">
        <v>214</v>
      </c>
      <c r="D34" s="342" t="s">
        <v>215</v>
      </c>
      <c r="E34" s="339" t="s">
        <v>216</v>
      </c>
      <c r="F34" s="339" t="s">
        <v>217</v>
      </c>
      <c r="G34" s="339" t="s">
        <v>218</v>
      </c>
      <c r="H34" s="330" t="s">
        <v>219</v>
      </c>
    </row>
    <row r="35" spans="1:10" ht="12.65" customHeight="1" thickBot="1" x14ac:dyDescent="0.3">
      <c r="A35" s="340"/>
      <c r="B35" s="330"/>
      <c r="C35" s="330"/>
      <c r="D35" s="342"/>
      <c r="E35" s="330"/>
      <c r="F35" s="330"/>
      <c r="G35" s="330"/>
      <c r="H35" s="330"/>
      <c r="I35" s="10"/>
    </row>
    <row r="36" spans="1:10" s="10" customFormat="1" ht="15" customHeight="1" x14ac:dyDescent="0.25">
      <c r="A36" s="340"/>
      <c r="B36" s="331"/>
      <c r="C36" s="331"/>
      <c r="D36" s="342"/>
      <c r="E36" s="331"/>
      <c r="F36" s="331"/>
      <c r="G36" s="331"/>
      <c r="H36" s="331"/>
      <c r="I36" s="344" t="s">
        <v>220</v>
      </c>
      <c r="J36" s="321"/>
    </row>
    <row r="37" spans="1:10" s="10" customFormat="1" ht="16.399999999999999" customHeight="1" thickBot="1" x14ac:dyDescent="0.3">
      <c r="A37" s="341"/>
      <c r="B37" s="332"/>
      <c r="C37" s="332"/>
      <c r="D37" s="343"/>
      <c r="E37" s="332"/>
      <c r="F37" s="332"/>
      <c r="G37" s="332"/>
      <c r="H37" s="332"/>
      <c r="I37" s="345" t="s">
        <v>221</v>
      </c>
      <c r="J37" s="323"/>
    </row>
    <row r="38" spans="1:10" s="10" customFormat="1" ht="16.399999999999999" customHeight="1" x14ac:dyDescent="0.35">
      <c r="A38" s="33" t="s">
        <v>97</v>
      </c>
      <c r="B38" s="38">
        <f>+'2-Tuit &amp; Oth NGF Rev'!D7</f>
        <v>209331000</v>
      </c>
      <c r="C38" s="168">
        <v>47787000</v>
      </c>
      <c r="D38" s="78">
        <f t="shared" ref="D38:D44" si="7">IF(C38=0,"%",C38/B38)</f>
        <v>0.22828439170500309</v>
      </c>
      <c r="E38" s="168">
        <v>47787000</v>
      </c>
      <c r="F38" s="34">
        <f>0</f>
        <v>0</v>
      </c>
      <c r="G38" s="168">
        <v>923000</v>
      </c>
      <c r="H38" s="85">
        <f>B38+F38+G38</f>
        <v>210254000</v>
      </c>
      <c r="I38" s="79">
        <f>(C38+C40+C42)-(E38+E40+E42)</f>
        <v>0</v>
      </c>
      <c r="J38" s="80" t="str">
        <f>IF(I38&gt;0,"WARNING: IS subsidizing OS","Compliant")</f>
        <v>Compliant</v>
      </c>
    </row>
    <row r="39" spans="1:10" s="10" customFormat="1" ht="16.399999999999999" customHeight="1" x14ac:dyDescent="0.35">
      <c r="A39" s="35" t="s">
        <v>98</v>
      </c>
      <c r="B39" s="41">
        <f>+'2-Tuit &amp; Oth NGF Rev'!D8</f>
        <v>273704000</v>
      </c>
      <c r="C39" s="168">
        <v>60974000</v>
      </c>
      <c r="D39" s="78">
        <f t="shared" si="7"/>
        <v>0.22277350714640634</v>
      </c>
      <c r="E39" s="168">
        <v>60974000</v>
      </c>
      <c r="F39" s="34">
        <f>0</f>
        <v>0</v>
      </c>
      <c r="G39" s="168">
        <v>2000</v>
      </c>
      <c r="H39" s="86">
        <f t="shared" ref="H39:H43" si="8">B39+F39+G39</f>
        <v>273706000</v>
      </c>
    </row>
    <row r="40" spans="1:10" s="10" customFormat="1" ht="16.399999999999999" customHeight="1" x14ac:dyDescent="0.35">
      <c r="A40" s="35" t="s">
        <v>99</v>
      </c>
      <c r="B40" s="41">
        <f>+'2-Tuit &amp; Oth NGF Rev'!D9</f>
        <v>55915000</v>
      </c>
      <c r="C40" s="168">
        <v>8192000</v>
      </c>
      <c r="D40" s="78">
        <f t="shared" si="7"/>
        <v>0.14650809264061521</v>
      </c>
      <c r="E40" s="168">
        <v>8192000</v>
      </c>
      <c r="F40" s="34">
        <f>0</f>
        <v>0</v>
      </c>
      <c r="G40" s="168">
        <v>1608000</v>
      </c>
      <c r="H40" s="86">
        <f t="shared" si="8"/>
        <v>57523000</v>
      </c>
    </row>
    <row r="41" spans="1:10" s="10" customFormat="1" ht="15" customHeight="1" x14ac:dyDescent="0.35">
      <c r="A41" s="35" t="s">
        <v>100</v>
      </c>
      <c r="B41" s="41">
        <f>+'2-Tuit &amp; Oth NGF Rev'!D10</f>
        <v>124569000</v>
      </c>
      <c r="C41" s="168">
        <v>53258000</v>
      </c>
      <c r="D41" s="78">
        <f t="shared" si="7"/>
        <v>0.42753815154653246</v>
      </c>
      <c r="E41" s="168">
        <v>53258000</v>
      </c>
      <c r="F41" s="34">
        <f>0</f>
        <v>0</v>
      </c>
      <c r="G41" s="168">
        <v>126000</v>
      </c>
      <c r="H41" s="86">
        <f t="shared" si="8"/>
        <v>124695000</v>
      </c>
    </row>
    <row r="42" spans="1:10" s="10" customFormat="1" ht="15" customHeight="1" x14ac:dyDescent="0.35">
      <c r="A42" s="35" t="s">
        <v>222</v>
      </c>
      <c r="B42" s="39">
        <f>+SUM('2-Tuit &amp; Oth NGF Rev'!D11+'2-Tuit &amp; Oth NGF Rev'!D13+'2-Tuit &amp; Oth NGF Rev'!D15+'2-Tuit &amp; Oth NGF Rev'!D17+'2-Tuit &amp; Oth NGF Rev'!D19)</f>
        <v>31996000</v>
      </c>
      <c r="C42" s="168">
        <v>2451000</v>
      </c>
      <c r="D42" s="78">
        <f t="shared" si="7"/>
        <v>7.6603325415676965E-2</v>
      </c>
      <c r="E42" s="168">
        <v>2451000</v>
      </c>
      <c r="F42" s="34">
        <f>0</f>
        <v>0</v>
      </c>
      <c r="G42" s="168">
        <v>0</v>
      </c>
      <c r="H42" s="86">
        <f t="shared" si="8"/>
        <v>31996000</v>
      </c>
    </row>
    <row r="43" spans="1:10" s="10" customFormat="1" ht="15" customHeight="1" x14ac:dyDescent="0.35">
      <c r="A43" s="36" t="s">
        <v>223</v>
      </c>
      <c r="B43" s="39">
        <f>+SUM('2-Tuit &amp; Oth NGF Rev'!D12+'2-Tuit &amp; Oth NGF Rev'!D14+'2-Tuit &amp; Oth NGF Rev'!D16+'2-Tuit &amp; Oth NGF Rev'!D18+'2-Tuit &amp; Oth NGF Rev'!D20)</f>
        <v>73017000</v>
      </c>
      <c r="C43" s="168">
        <v>9982000</v>
      </c>
      <c r="D43" s="78">
        <f t="shared" si="7"/>
        <v>0.13670788994343783</v>
      </c>
      <c r="E43" s="168">
        <v>9982000</v>
      </c>
      <c r="F43" s="34">
        <f>0</f>
        <v>0</v>
      </c>
      <c r="G43" s="168">
        <v>0</v>
      </c>
      <c r="H43" s="87">
        <f t="shared" si="8"/>
        <v>73017000</v>
      </c>
    </row>
    <row r="44" spans="1:10" s="10" customFormat="1" ht="15" customHeight="1" thickBot="1" x14ac:dyDescent="0.4">
      <c r="A44" s="37" t="s">
        <v>224</v>
      </c>
      <c r="B44" s="42">
        <f>SUM(B38:B43)</f>
        <v>768532000</v>
      </c>
      <c r="C44" s="42">
        <f t="shared" ref="C44:H44" si="9">SUM(C38:C43)</f>
        <v>182644000</v>
      </c>
      <c r="D44" s="82">
        <f t="shared" si="7"/>
        <v>0.23765308406156152</v>
      </c>
      <c r="E44" s="42">
        <f t="shared" si="9"/>
        <v>182644000</v>
      </c>
      <c r="F44" s="40">
        <f t="shared" si="9"/>
        <v>0</v>
      </c>
      <c r="G44" s="40">
        <f t="shared" si="9"/>
        <v>2659000</v>
      </c>
      <c r="H44" s="84">
        <f t="shared" si="9"/>
        <v>771191000</v>
      </c>
    </row>
    <row r="45" spans="1:10" s="10" customFormat="1" ht="15" customHeight="1" x14ac:dyDescent="0.25">
      <c r="A45" s="347"/>
      <c r="B45" s="347"/>
      <c r="C45" s="347"/>
      <c r="D45" s="347"/>
      <c r="E45" s="347"/>
    </row>
    <row r="46" spans="1:10" s="10" customFormat="1" ht="15" customHeight="1" x14ac:dyDescent="0.25">
      <c r="A46" s="329" t="s">
        <v>227</v>
      </c>
      <c r="B46" s="329"/>
      <c r="C46" s="329"/>
      <c r="D46" s="329"/>
      <c r="E46" s="329"/>
      <c r="F46" s="329"/>
      <c r="G46" s="329"/>
      <c r="H46" s="329"/>
    </row>
    <row r="47" spans="1:10" ht="15" customHeight="1" x14ac:dyDescent="0.25">
      <c r="A47" s="340" t="s">
        <v>213</v>
      </c>
      <c r="B47" s="339" t="s">
        <v>115</v>
      </c>
      <c r="C47" s="339" t="s">
        <v>214</v>
      </c>
      <c r="D47" s="342" t="s">
        <v>215</v>
      </c>
      <c r="E47" s="339" t="s">
        <v>216</v>
      </c>
      <c r="F47" s="339" t="s">
        <v>217</v>
      </c>
      <c r="G47" s="339" t="s">
        <v>218</v>
      </c>
      <c r="H47" s="330" t="s">
        <v>219</v>
      </c>
    </row>
    <row r="48" spans="1:10" ht="15" customHeight="1" thickBot="1" x14ac:dyDescent="0.3">
      <c r="A48" s="340"/>
      <c r="B48" s="330"/>
      <c r="C48" s="330"/>
      <c r="D48" s="342"/>
      <c r="E48" s="330"/>
      <c r="F48" s="330"/>
      <c r="G48" s="330"/>
      <c r="H48" s="330"/>
      <c r="I48" s="10"/>
    </row>
    <row r="49" spans="1:10" ht="15" customHeight="1" x14ac:dyDescent="0.25">
      <c r="A49" s="340"/>
      <c r="B49" s="331"/>
      <c r="C49" s="331"/>
      <c r="D49" s="342"/>
      <c r="E49" s="331"/>
      <c r="F49" s="331"/>
      <c r="G49" s="331"/>
      <c r="H49" s="331"/>
      <c r="I49" s="344" t="s">
        <v>220</v>
      </c>
      <c r="J49" s="321"/>
    </row>
    <row r="50" spans="1:10" ht="15" customHeight="1" thickBot="1" x14ac:dyDescent="0.3">
      <c r="A50" s="341"/>
      <c r="B50" s="332"/>
      <c r="C50" s="332"/>
      <c r="D50" s="343"/>
      <c r="E50" s="332"/>
      <c r="F50" s="332"/>
      <c r="G50" s="332"/>
      <c r="H50" s="332"/>
      <c r="I50" s="345" t="s">
        <v>221</v>
      </c>
      <c r="J50" s="323"/>
    </row>
    <row r="51" spans="1:10" ht="15.5" x14ac:dyDescent="0.35">
      <c r="A51" s="33" t="s">
        <v>97</v>
      </c>
      <c r="B51" s="38">
        <f>+'2-Tuit &amp; Oth NGF Rev'!E7</f>
        <v>216658000</v>
      </c>
      <c r="C51" s="168">
        <v>51716000</v>
      </c>
      <c r="D51" s="78">
        <f t="shared" ref="D51:D57" si="10">IF(C51=0,"%",C51/B51)</f>
        <v>0.23869877872037959</v>
      </c>
      <c r="E51" s="168">
        <v>51716000</v>
      </c>
      <c r="F51" s="34">
        <f>0</f>
        <v>0</v>
      </c>
      <c r="G51" s="168">
        <v>955000</v>
      </c>
      <c r="H51" s="85">
        <f>B51+F51+G51</f>
        <v>217613000</v>
      </c>
      <c r="I51" s="79">
        <f>(C51+C53+C55)-(E51+E53+E55)</f>
        <v>0</v>
      </c>
      <c r="J51" s="80" t="str">
        <f>IF(I51&gt;0,"WARNING: IS subsidizing OS","Compliant")</f>
        <v>Compliant</v>
      </c>
    </row>
    <row r="52" spans="1:10" ht="15.5" x14ac:dyDescent="0.35">
      <c r="A52" s="35" t="s">
        <v>98</v>
      </c>
      <c r="B52" s="41">
        <f>+'2-Tuit &amp; Oth NGF Rev'!E8</f>
        <v>283284000</v>
      </c>
      <c r="C52" s="168">
        <v>65988000</v>
      </c>
      <c r="D52" s="78">
        <f t="shared" si="10"/>
        <v>0.23293938238658024</v>
      </c>
      <c r="E52" s="168">
        <v>65988000</v>
      </c>
      <c r="F52" s="34">
        <f>0</f>
        <v>0</v>
      </c>
      <c r="G52" s="168">
        <v>2000</v>
      </c>
      <c r="H52" s="86">
        <f t="shared" ref="H52:H56" si="11">B52+F52+G52</f>
        <v>283286000</v>
      </c>
    </row>
    <row r="53" spans="1:10" ht="15.5" x14ac:dyDescent="0.35">
      <c r="A53" s="35" t="s">
        <v>99</v>
      </c>
      <c r="B53" s="41">
        <f>+'2-Tuit &amp; Oth NGF Rev'!E9</f>
        <v>57872000</v>
      </c>
      <c r="C53" s="168">
        <v>8479000</v>
      </c>
      <c r="D53" s="78">
        <f t="shared" si="10"/>
        <v>0.14651299419408351</v>
      </c>
      <c r="E53" s="168">
        <v>8479000</v>
      </c>
      <c r="F53" s="34">
        <f>0</f>
        <v>0</v>
      </c>
      <c r="G53" s="168">
        <v>1664000</v>
      </c>
      <c r="H53" s="86">
        <f t="shared" si="11"/>
        <v>59536000</v>
      </c>
    </row>
    <row r="54" spans="1:10" ht="15.5" x14ac:dyDescent="0.35">
      <c r="A54" s="35" t="s">
        <v>100</v>
      </c>
      <c r="B54" s="41">
        <f>+'2-Tuit &amp; Oth NGF Rev'!E10</f>
        <v>128929000</v>
      </c>
      <c r="C54" s="168">
        <v>55122000</v>
      </c>
      <c r="D54" s="78">
        <f t="shared" si="10"/>
        <v>0.42753763699400443</v>
      </c>
      <c r="E54" s="168">
        <v>55122000</v>
      </c>
      <c r="F54" s="34">
        <f>0</f>
        <v>0</v>
      </c>
      <c r="G54" s="168">
        <v>130000</v>
      </c>
      <c r="H54" s="86">
        <f t="shared" si="11"/>
        <v>129059000</v>
      </c>
    </row>
    <row r="55" spans="1:10" ht="15.5" x14ac:dyDescent="0.35">
      <c r="A55" s="35" t="s">
        <v>222</v>
      </c>
      <c r="B55" s="39">
        <f>+SUM('2-Tuit &amp; Oth NGF Rev'!E11+'2-Tuit &amp; Oth NGF Rev'!E13+'2-Tuit &amp; Oth NGF Rev'!E15+'2-Tuit &amp; Oth NGF Rev'!E17+'2-Tuit &amp; Oth NGF Rev'!E19)</f>
        <v>33115000</v>
      </c>
      <c r="C55" s="168">
        <v>2537000</v>
      </c>
      <c r="D55" s="78">
        <f t="shared" si="10"/>
        <v>7.6611807338064317E-2</v>
      </c>
      <c r="E55" s="168">
        <v>2537000</v>
      </c>
      <c r="F55" s="34">
        <f>0</f>
        <v>0</v>
      </c>
      <c r="G55" s="168">
        <v>0</v>
      </c>
      <c r="H55" s="86">
        <f t="shared" si="11"/>
        <v>33115000</v>
      </c>
    </row>
    <row r="56" spans="1:10" ht="15.5" x14ac:dyDescent="0.35">
      <c r="A56" s="36" t="s">
        <v>223</v>
      </c>
      <c r="B56" s="39">
        <f>+SUM('2-Tuit &amp; Oth NGF Rev'!E12+'2-Tuit &amp; Oth NGF Rev'!E14+'2-Tuit &amp; Oth NGF Rev'!E16+'2-Tuit &amp; Oth NGF Rev'!E18+'2-Tuit &amp; Oth NGF Rev'!E20)</f>
        <v>75573000</v>
      </c>
      <c r="C56" s="168">
        <v>10331000</v>
      </c>
      <c r="D56" s="78">
        <f t="shared" si="10"/>
        <v>0.13670226138964975</v>
      </c>
      <c r="E56" s="168">
        <v>10331000</v>
      </c>
      <c r="F56" s="34">
        <f>0</f>
        <v>0</v>
      </c>
      <c r="G56" s="168">
        <v>0</v>
      </c>
      <c r="H56" s="87">
        <f t="shared" si="11"/>
        <v>75573000</v>
      </c>
    </row>
    <row r="57" spans="1:10" ht="16" thickBot="1" x14ac:dyDescent="0.4">
      <c r="A57" s="37" t="s">
        <v>224</v>
      </c>
      <c r="B57" s="42">
        <f>SUM(B51:B56)</f>
        <v>795431000</v>
      </c>
      <c r="C57" s="42">
        <f t="shared" ref="C57:H57" si="12">SUM(C51:C56)</f>
        <v>194173000</v>
      </c>
      <c r="D57" s="82">
        <f t="shared" si="10"/>
        <v>0.24411042566859978</v>
      </c>
      <c r="E57" s="42">
        <f t="shared" si="12"/>
        <v>194173000</v>
      </c>
      <c r="F57" s="40">
        <f t="shared" si="12"/>
        <v>0</v>
      </c>
      <c r="G57" s="40">
        <f t="shared" si="12"/>
        <v>2751000</v>
      </c>
      <c r="H57" s="84">
        <f t="shared" si="12"/>
        <v>798182000</v>
      </c>
      <c r="I57" s="83"/>
    </row>
    <row r="59" spans="1:10" ht="65.150000000000006" customHeight="1" x14ac:dyDescent="0.25">
      <c r="A59" s="348" t="s">
        <v>228</v>
      </c>
      <c r="B59" s="348"/>
      <c r="C59" s="348"/>
      <c r="D59" s="348"/>
      <c r="E59" s="348"/>
      <c r="F59" s="348"/>
      <c r="G59" s="348"/>
      <c r="H59" s="348"/>
    </row>
  </sheetData>
  <mergeCells count="53">
    <mergeCell ref="A45:E45"/>
    <mergeCell ref="A59:H59"/>
    <mergeCell ref="G47:G50"/>
    <mergeCell ref="I49:J49"/>
    <mergeCell ref="I50:J50"/>
    <mergeCell ref="H47:H50"/>
    <mergeCell ref="A46:H46"/>
    <mergeCell ref="A47:A50"/>
    <mergeCell ref="B47:B50"/>
    <mergeCell ref="C47:C50"/>
    <mergeCell ref="D47:D50"/>
    <mergeCell ref="E47:E50"/>
    <mergeCell ref="F47:F50"/>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F21:F24"/>
    <mergeCell ref="A8:A11"/>
    <mergeCell ref="B8:B11"/>
    <mergeCell ref="C8:C11"/>
    <mergeCell ref="D8:D11"/>
    <mergeCell ref="E8:E11"/>
    <mergeCell ref="F8:F11"/>
    <mergeCell ref="A20:H20"/>
    <mergeCell ref="A21:A24"/>
    <mergeCell ref="B21:B24"/>
    <mergeCell ref="C21:C24"/>
    <mergeCell ref="D21:D24"/>
    <mergeCell ref="E21:E24"/>
    <mergeCell ref="A2:E2"/>
    <mergeCell ref="I10:J10"/>
    <mergeCell ref="I11:J11"/>
    <mergeCell ref="A19:E19"/>
    <mergeCell ref="G8:G11"/>
    <mergeCell ref="A7:H7"/>
    <mergeCell ref="H8:H11"/>
    <mergeCell ref="A3:H3"/>
    <mergeCell ref="A4:H4"/>
    <mergeCell ref="A5:H5"/>
    <mergeCell ref="A6:F6"/>
  </mergeCells>
  <pageMargins left="0.7" right="0.7" top="0.75" bottom="0.75" header="0.3" footer="0.3"/>
  <pageSetup scale="54" fitToHeight="0" orientation="portrait" r:id="rId1"/>
  <headerFooter>
    <oddFooter>&amp;L2021 Six-Year Plan - Part 1&amp;CPage &amp;P of &amp;N&amp;RSCHEV - 04/30/21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453125" defaultRowHeight="12.5" x14ac:dyDescent="0.25"/>
  <cols>
    <col min="1" max="1" width="55.453125" customWidth="1"/>
    <col min="2" max="11" width="15.453125" customWidth="1"/>
  </cols>
  <sheetData>
    <row r="1" spans="1:13" s="1" customFormat="1" ht="20.149999999999999" customHeight="1" x14ac:dyDescent="0.45">
      <c r="A1" s="246" t="str">
        <f>'Institution ID'!A1</f>
        <v>Six-Year Plans - Part I (2021): 2022-23 through 2027-28</v>
      </c>
      <c r="B1" s="246"/>
      <c r="C1" s="246"/>
      <c r="D1" s="246"/>
      <c r="E1" s="246"/>
      <c r="F1" s="246"/>
      <c r="G1" s="246"/>
      <c r="H1" s="246"/>
      <c r="I1" s="9"/>
      <c r="J1" s="8"/>
      <c r="K1" s="8"/>
      <c r="L1" s="8"/>
      <c r="M1" s="8"/>
    </row>
    <row r="2" spans="1:13" s="1" customFormat="1" ht="20.149999999999999" customHeight="1" x14ac:dyDescent="0.25">
      <c r="A2" s="202" t="str">
        <f>'Institution ID'!C3</f>
        <v>University of Virginia</v>
      </c>
      <c r="B2" s="31"/>
      <c r="C2" s="31"/>
      <c r="D2" s="31"/>
      <c r="E2" s="31"/>
      <c r="F2" s="31"/>
      <c r="G2" s="31"/>
      <c r="H2" s="31"/>
      <c r="I2" s="31"/>
      <c r="J2" s="8"/>
      <c r="K2" s="8"/>
      <c r="L2" s="8"/>
      <c r="M2" s="8"/>
    </row>
    <row r="3" spans="1:13" ht="20.149999999999999" customHeight="1" x14ac:dyDescent="0.25">
      <c r="A3" s="30" t="s">
        <v>229</v>
      </c>
      <c r="B3" s="30"/>
      <c r="C3" s="30"/>
      <c r="D3" s="30"/>
      <c r="E3" s="30"/>
      <c r="F3" s="30"/>
      <c r="G3" s="30"/>
      <c r="H3" s="30"/>
      <c r="I3" s="30"/>
    </row>
    <row r="4" spans="1:13" ht="20.149999999999999" customHeight="1" x14ac:dyDescent="0.25">
      <c r="A4" s="30" t="s">
        <v>230</v>
      </c>
      <c r="B4" s="30"/>
      <c r="C4" s="30"/>
      <c r="D4" s="30"/>
      <c r="E4" s="30"/>
      <c r="F4" s="30"/>
      <c r="G4" s="30"/>
      <c r="H4" s="30"/>
      <c r="I4" s="30"/>
    </row>
    <row r="5" spans="1:13" ht="20.149999999999999" customHeight="1" thickBot="1" x14ac:dyDescent="0.4">
      <c r="A5" s="11"/>
      <c r="B5" s="11"/>
      <c r="C5" s="11"/>
      <c r="D5" s="11"/>
      <c r="E5" s="11"/>
      <c r="F5" s="11"/>
      <c r="G5" s="11"/>
      <c r="H5" s="11"/>
      <c r="I5" s="11"/>
    </row>
    <row r="6" spans="1:13" s="12" customFormat="1" ht="20.149999999999999" customHeight="1" x14ac:dyDescent="0.25">
      <c r="A6" s="375" t="s">
        <v>231</v>
      </c>
      <c r="B6" s="376"/>
      <c r="C6" s="376"/>
      <c r="D6" s="376"/>
      <c r="E6" s="376"/>
      <c r="F6" s="376"/>
      <c r="G6" s="376"/>
      <c r="H6" s="377"/>
      <c r="I6" s="15"/>
    </row>
    <row r="7" spans="1:13" s="1" customFormat="1" ht="20.149999999999999" customHeight="1" x14ac:dyDescent="0.25">
      <c r="A7" s="378" t="s">
        <v>232</v>
      </c>
      <c r="B7" s="379"/>
      <c r="C7" s="379"/>
      <c r="D7" s="379"/>
      <c r="E7" s="379"/>
      <c r="F7" s="379"/>
      <c r="G7" s="379"/>
      <c r="H7" s="380"/>
    </row>
    <row r="8" spans="1:13" s="1" customFormat="1" ht="20.149999999999999" customHeight="1" x14ac:dyDescent="0.25">
      <c r="A8" s="359" t="s">
        <v>233</v>
      </c>
      <c r="B8" s="359" t="s">
        <v>234</v>
      </c>
      <c r="C8" s="359"/>
      <c r="D8" s="359"/>
      <c r="E8" s="359" t="s">
        <v>235</v>
      </c>
      <c r="F8" s="359"/>
      <c r="G8" s="359"/>
      <c r="H8" s="386" t="s">
        <v>224</v>
      </c>
    </row>
    <row r="9" spans="1:13" s="1" customFormat="1" ht="20.149999999999999" customHeight="1" x14ac:dyDescent="0.25">
      <c r="A9" s="383"/>
      <c r="B9" s="214" t="s">
        <v>236</v>
      </c>
      <c r="C9" s="214" t="s">
        <v>237</v>
      </c>
      <c r="D9" s="214" t="s">
        <v>224</v>
      </c>
      <c r="E9" s="214" t="s">
        <v>236</v>
      </c>
      <c r="F9" s="214" t="s">
        <v>237</v>
      </c>
      <c r="G9" s="214" t="s">
        <v>224</v>
      </c>
      <c r="H9" s="387"/>
    </row>
    <row r="10" spans="1:13" s="1" customFormat="1" ht="20.149999999999999" customHeight="1" x14ac:dyDescent="0.25">
      <c r="A10" s="21" t="s">
        <v>217</v>
      </c>
      <c r="B10" s="13">
        <v>206500</v>
      </c>
      <c r="C10" s="13">
        <v>58002</v>
      </c>
      <c r="D10" s="14">
        <f>B10+C10</f>
        <v>264502</v>
      </c>
      <c r="E10" s="13">
        <v>73902</v>
      </c>
      <c r="F10" s="13">
        <v>19763</v>
      </c>
      <c r="G10" s="18">
        <f>E10+F10</f>
        <v>93665</v>
      </c>
      <c r="H10" s="20">
        <f>SUM(D10,G10)</f>
        <v>358167</v>
      </c>
    </row>
    <row r="11" spans="1:13" s="1" customFormat="1" ht="20.149999999999999" customHeight="1" x14ac:dyDescent="0.25">
      <c r="A11" s="215" t="s">
        <v>238</v>
      </c>
      <c r="B11" s="13">
        <v>0</v>
      </c>
      <c r="C11" s="13">
        <v>0</v>
      </c>
      <c r="D11" s="14">
        <f>B11+C11</f>
        <v>0</v>
      </c>
      <c r="E11" s="13">
        <v>0</v>
      </c>
      <c r="F11" s="13">
        <v>0</v>
      </c>
      <c r="G11" s="18">
        <f>E11+F11</f>
        <v>0</v>
      </c>
      <c r="H11" s="20">
        <f>SUM(D11,G11)</f>
        <v>0</v>
      </c>
    </row>
    <row r="12" spans="1:13" s="1" customFormat="1" ht="20.149999999999999" customHeight="1" x14ac:dyDescent="0.25">
      <c r="A12" s="215" t="s">
        <v>239</v>
      </c>
      <c r="B12" s="156">
        <v>0</v>
      </c>
      <c r="C12" s="156">
        <v>0</v>
      </c>
      <c r="D12" s="157">
        <f t="shared" ref="D12:D25" si="0">B12+C12</f>
        <v>0</v>
      </c>
      <c r="E12" s="156">
        <v>830621</v>
      </c>
      <c r="F12" s="156">
        <v>19920</v>
      </c>
      <c r="G12" s="19">
        <f t="shared" ref="G12:G25" si="1">E12+F12</f>
        <v>850541</v>
      </c>
      <c r="H12" s="20">
        <f t="shared" ref="H12:H25" si="2">SUM(D12,G12)</f>
        <v>850541</v>
      </c>
    </row>
    <row r="13" spans="1:13" s="1" customFormat="1" ht="20.149999999999999" customHeight="1" x14ac:dyDescent="0.25">
      <c r="A13" s="215" t="s">
        <v>240</v>
      </c>
      <c r="B13" s="156">
        <v>0</v>
      </c>
      <c r="C13" s="156">
        <v>0</v>
      </c>
      <c r="D13" s="157">
        <f t="shared" si="0"/>
        <v>0</v>
      </c>
      <c r="E13" s="156">
        <v>38052</v>
      </c>
      <c r="F13" s="156">
        <v>0</v>
      </c>
      <c r="G13" s="19">
        <f t="shared" si="1"/>
        <v>38052</v>
      </c>
      <c r="H13" s="20">
        <f t="shared" si="2"/>
        <v>38052</v>
      </c>
    </row>
    <row r="14" spans="1:13" s="1" customFormat="1" ht="20.149999999999999" customHeight="1" x14ac:dyDescent="0.25">
      <c r="A14" s="28" t="s">
        <v>241</v>
      </c>
      <c r="B14" s="158"/>
      <c r="C14" s="158"/>
      <c r="D14" s="158"/>
      <c r="E14" s="158"/>
      <c r="F14" s="158"/>
      <c r="G14" s="29"/>
      <c r="H14" s="29"/>
    </row>
    <row r="15" spans="1:13" s="1" customFormat="1" ht="20.149999999999999" customHeight="1" x14ac:dyDescent="0.25">
      <c r="A15" s="215" t="s">
        <v>242</v>
      </c>
      <c r="B15" s="156">
        <v>0</v>
      </c>
      <c r="C15" s="156">
        <v>0</v>
      </c>
      <c r="D15" s="157">
        <f t="shared" si="0"/>
        <v>0</v>
      </c>
      <c r="E15" s="156">
        <v>0</v>
      </c>
      <c r="F15" s="156">
        <v>0</v>
      </c>
      <c r="G15" s="19">
        <f t="shared" si="1"/>
        <v>0</v>
      </c>
      <c r="H15" s="20">
        <f t="shared" si="2"/>
        <v>0</v>
      </c>
    </row>
    <row r="16" spans="1:13" s="1" customFormat="1" ht="20.149999999999999" customHeight="1" x14ac:dyDescent="0.25">
      <c r="A16" s="215" t="s">
        <v>243</v>
      </c>
      <c r="B16" s="158"/>
      <c r="C16" s="158"/>
      <c r="D16" s="158"/>
      <c r="E16" s="158"/>
      <c r="F16" s="158"/>
      <c r="G16" s="29"/>
      <c r="H16" s="29"/>
    </row>
    <row r="17" spans="1:8" s="1" customFormat="1" ht="20.149999999999999" customHeight="1" x14ac:dyDescent="0.25">
      <c r="A17" s="215" t="s">
        <v>244</v>
      </c>
      <c r="B17" s="156">
        <v>0</v>
      </c>
      <c r="C17" s="156">
        <v>0</v>
      </c>
      <c r="D17" s="157">
        <f t="shared" si="0"/>
        <v>0</v>
      </c>
      <c r="E17" s="156">
        <v>0</v>
      </c>
      <c r="F17" s="156">
        <v>0</v>
      </c>
      <c r="G17" s="19">
        <f t="shared" si="1"/>
        <v>0</v>
      </c>
      <c r="H17" s="20">
        <f t="shared" si="2"/>
        <v>0</v>
      </c>
    </row>
    <row r="18" spans="1:8" s="1" customFormat="1" ht="20.149999999999999" customHeight="1" x14ac:dyDescent="0.25">
      <c r="A18" s="215" t="s">
        <v>245</v>
      </c>
      <c r="B18" s="156">
        <v>0</v>
      </c>
      <c r="C18" s="156">
        <v>0</v>
      </c>
      <c r="D18" s="157">
        <f t="shared" si="0"/>
        <v>0</v>
      </c>
      <c r="E18" s="156">
        <v>0</v>
      </c>
      <c r="F18" s="156">
        <v>0</v>
      </c>
      <c r="G18" s="19">
        <f t="shared" si="1"/>
        <v>0</v>
      </c>
      <c r="H18" s="20">
        <f t="shared" si="2"/>
        <v>0</v>
      </c>
    </row>
    <row r="19" spans="1:8" s="1" customFormat="1" ht="20.149999999999999" customHeight="1" x14ac:dyDescent="0.25">
      <c r="A19" s="215" t="s">
        <v>246</v>
      </c>
      <c r="B19" s="156">
        <v>0</v>
      </c>
      <c r="C19" s="156">
        <v>0</v>
      </c>
      <c r="D19" s="157">
        <f t="shared" si="0"/>
        <v>0</v>
      </c>
      <c r="E19" s="156">
        <v>0</v>
      </c>
      <c r="F19" s="156">
        <v>0</v>
      </c>
      <c r="G19" s="19">
        <f t="shared" si="1"/>
        <v>0</v>
      </c>
      <c r="H19" s="20">
        <f t="shared" si="2"/>
        <v>0</v>
      </c>
    </row>
    <row r="20" spans="1:8" s="1" customFormat="1" ht="20.149999999999999" customHeight="1" x14ac:dyDescent="0.25">
      <c r="A20" s="215" t="s">
        <v>247</v>
      </c>
      <c r="B20" s="156">
        <v>0</v>
      </c>
      <c r="C20" s="156">
        <v>0</v>
      </c>
      <c r="D20" s="157">
        <f t="shared" si="0"/>
        <v>0</v>
      </c>
      <c r="E20" s="156">
        <v>16913</v>
      </c>
      <c r="F20" s="156">
        <v>0</v>
      </c>
      <c r="G20" s="19">
        <f t="shared" si="1"/>
        <v>16913</v>
      </c>
      <c r="H20" s="20">
        <f t="shared" si="2"/>
        <v>16913</v>
      </c>
    </row>
    <row r="21" spans="1:8" s="1" customFormat="1" ht="20.149999999999999" customHeight="1" x14ac:dyDescent="0.25">
      <c r="A21" s="215" t="s">
        <v>248</v>
      </c>
      <c r="B21" s="156">
        <v>32682</v>
      </c>
      <c r="C21" s="156">
        <v>0</v>
      </c>
      <c r="D21" s="157">
        <f t="shared" si="0"/>
        <v>32682</v>
      </c>
      <c r="E21" s="156">
        <v>0</v>
      </c>
      <c r="F21" s="156">
        <v>0</v>
      </c>
      <c r="G21" s="19">
        <f t="shared" si="1"/>
        <v>0</v>
      </c>
      <c r="H21" s="20">
        <f t="shared" si="2"/>
        <v>32682</v>
      </c>
    </row>
    <row r="22" spans="1:8" s="1" customFormat="1" ht="20.149999999999999" customHeight="1" x14ac:dyDescent="0.25">
      <c r="A22" s="215" t="s">
        <v>249</v>
      </c>
      <c r="B22" s="156">
        <v>0</v>
      </c>
      <c r="C22" s="156">
        <v>0</v>
      </c>
      <c r="D22" s="157">
        <f t="shared" si="0"/>
        <v>0</v>
      </c>
      <c r="E22" s="156">
        <v>0</v>
      </c>
      <c r="F22" s="156">
        <v>0</v>
      </c>
      <c r="G22" s="19">
        <f t="shared" si="1"/>
        <v>0</v>
      </c>
      <c r="H22" s="20">
        <f t="shared" si="2"/>
        <v>0</v>
      </c>
    </row>
    <row r="23" spans="1:8" s="1" customFormat="1" ht="20.149999999999999" customHeight="1" x14ac:dyDescent="0.25">
      <c r="A23" s="215" t="s">
        <v>250</v>
      </c>
      <c r="B23" s="156">
        <v>120156</v>
      </c>
      <c r="C23" s="156">
        <v>0</v>
      </c>
      <c r="D23" s="157">
        <f t="shared" si="0"/>
        <v>120156</v>
      </c>
      <c r="E23" s="156">
        <v>0</v>
      </c>
      <c r="F23" s="156">
        <v>0</v>
      </c>
      <c r="G23" s="19">
        <f t="shared" si="1"/>
        <v>0</v>
      </c>
      <c r="H23" s="20">
        <f t="shared" si="2"/>
        <v>120156</v>
      </c>
    </row>
    <row r="24" spans="1:8" s="1" customFormat="1" ht="20.149999999999999" customHeight="1" x14ac:dyDescent="0.25">
      <c r="A24" s="215" t="s">
        <v>251</v>
      </c>
      <c r="B24" s="156">
        <v>16341</v>
      </c>
      <c r="C24" s="156">
        <v>4520</v>
      </c>
      <c r="D24" s="157">
        <f t="shared" ref="D24" si="3">B24+C24</f>
        <v>20861</v>
      </c>
      <c r="E24" s="156">
        <v>9648</v>
      </c>
      <c r="F24" s="156">
        <v>0</v>
      </c>
      <c r="G24" s="19">
        <f t="shared" ref="G24" si="4">E24+F24</f>
        <v>9648</v>
      </c>
      <c r="H24" s="20">
        <f t="shared" ref="H24" si="5">SUM(D24,G24)</f>
        <v>30509</v>
      </c>
    </row>
    <row r="25" spans="1:8" s="1" customFormat="1" ht="20.149999999999999" customHeight="1" x14ac:dyDescent="0.25">
      <c r="A25" s="215" t="s">
        <v>252</v>
      </c>
      <c r="B25" s="156">
        <v>0</v>
      </c>
      <c r="C25" s="156">
        <v>0</v>
      </c>
      <c r="D25" s="157">
        <f t="shared" si="0"/>
        <v>0</v>
      </c>
      <c r="E25" s="156">
        <v>0</v>
      </c>
      <c r="F25" s="156">
        <v>16480</v>
      </c>
      <c r="G25" s="19">
        <f t="shared" si="1"/>
        <v>16480</v>
      </c>
      <c r="H25" s="20">
        <f t="shared" si="2"/>
        <v>16480</v>
      </c>
    </row>
    <row r="26" spans="1:8" s="1" customFormat="1" ht="20.149999999999999" customHeight="1" thickBot="1" x14ac:dyDescent="0.3">
      <c r="A26" s="16" t="s">
        <v>224</v>
      </c>
      <c r="B26" s="17">
        <f>SUM(B10:B25)</f>
        <v>375679</v>
      </c>
      <c r="C26" s="17">
        <f t="shared" ref="C26:H26" si="6">SUM(C10:C25)</f>
        <v>62522</v>
      </c>
      <c r="D26" s="17">
        <f t="shared" si="6"/>
        <v>438201</v>
      </c>
      <c r="E26" s="17">
        <f t="shared" si="6"/>
        <v>969136</v>
      </c>
      <c r="F26" s="17">
        <f t="shared" si="6"/>
        <v>56163</v>
      </c>
      <c r="G26" s="17">
        <f t="shared" si="6"/>
        <v>1025299</v>
      </c>
      <c r="H26" s="17">
        <f t="shared" si="6"/>
        <v>1463500</v>
      </c>
    </row>
    <row r="27" spans="1:8" s="1" customFormat="1" ht="20.149999999999999" customHeight="1" thickBot="1" x14ac:dyDescent="0.3">
      <c r="A27" s="381"/>
      <c r="B27" s="382"/>
      <c r="C27" s="382"/>
      <c r="D27" s="382"/>
      <c r="E27" s="382"/>
      <c r="F27" s="382"/>
      <c r="G27" s="382"/>
      <c r="H27" s="382"/>
    </row>
    <row r="28" spans="1:8" s="1" customFormat="1" ht="20.149999999999999" customHeight="1" x14ac:dyDescent="0.25">
      <c r="A28" s="389" t="s">
        <v>253</v>
      </c>
      <c r="B28" s="390"/>
      <c r="C28" s="390"/>
      <c r="D28" s="390"/>
      <c r="E28" s="390"/>
      <c r="F28" s="390"/>
      <c r="G28" s="390"/>
      <c r="H28" s="391"/>
    </row>
    <row r="29" spans="1:8" s="1" customFormat="1" ht="20.149999999999999" customHeight="1" x14ac:dyDescent="0.25">
      <c r="A29" s="384" t="s">
        <v>233</v>
      </c>
      <c r="B29" s="359" t="s">
        <v>234</v>
      </c>
      <c r="C29" s="359"/>
      <c r="D29" s="359"/>
      <c r="E29" s="359" t="s">
        <v>235</v>
      </c>
      <c r="F29" s="359"/>
      <c r="G29" s="359"/>
      <c r="H29" s="380" t="s">
        <v>224</v>
      </c>
    </row>
    <row r="30" spans="1:8" s="1" customFormat="1" ht="20.149999999999999" customHeight="1" thickBot="1" x14ac:dyDescent="0.3">
      <c r="A30" s="385"/>
      <c r="B30" s="214" t="s">
        <v>236</v>
      </c>
      <c r="C30" s="214" t="s">
        <v>237</v>
      </c>
      <c r="D30" s="214" t="s">
        <v>224</v>
      </c>
      <c r="E30" s="214" t="s">
        <v>236</v>
      </c>
      <c r="F30" s="214" t="s">
        <v>237</v>
      </c>
      <c r="G30" s="214" t="s">
        <v>224</v>
      </c>
      <c r="H30" s="388"/>
    </row>
    <row r="31" spans="1:8" s="1" customFormat="1" ht="20.149999999999999" customHeight="1" x14ac:dyDescent="0.25">
      <c r="A31" s="21" t="s">
        <v>217</v>
      </c>
      <c r="B31" s="13">
        <v>342500</v>
      </c>
      <c r="C31" s="13">
        <v>76070</v>
      </c>
      <c r="D31" s="14">
        <f>B31+C31</f>
        <v>418570</v>
      </c>
      <c r="E31" s="13">
        <v>27845</v>
      </c>
      <c r="F31" s="13">
        <v>11470</v>
      </c>
      <c r="G31" s="18">
        <f>E31+F31</f>
        <v>39315</v>
      </c>
      <c r="H31" s="20">
        <f>SUM(D31,G31)</f>
        <v>457885</v>
      </c>
    </row>
    <row r="32" spans="1:8" s="1" customFormat="1" ht="20.149999999999999" customHeight="1" x14ac:dyDescent="0.25">
      <c r="A32" s="215" t="s">
        <v>238</v>
      </c>
      <c r="B32" s="13">
        <v>0</v>
      </c>
      <c r="C32" s="13">
        <v>0</v>
      </c>
      <c r="D32" s="14">
        <f>B32+C32</f>
        <v>0</v>
      </c>
      <c r="E32" s="13">
        <v>0</v>
      </c>
      <c r="F32" s="13">
        <v>0</v>
      </c>
      <c r="G32" s="18">
        <f>E32+F32</f>
        <v>0</v>
      </c>
      <c r="H32" s="20">
        <f>SUM(D32,G32)</f>
        <v>0</v>
      </c>
    </row>
    <row r="33" spans="1:8" s="1" customFormat="1" ht="20.149999999999999" customHeight="1" x14ac:dyDescent="0.25">
      <c r="A33" s="215" t="s">
        <v>239</v>
      </c>
      <c r="B33" s="156">
        <v>0</v>
      </c>
      <c r="C33" s="156">
        <v>0</v>
      </c>
      <c r="D33" s="157">
        <f t="shared" ref="D33:D34" si="7">B33+C33</f>
        <v>0</v>
      </c>
      <c r="E33" s="156">
        <v>920700</v>
      </c>
      <c r="F33" s="156">
        <v>0</v>
      </c>
      <c r="G33" s="19">
        <f t="shared" ref="G33:G34" si="8">E33+F33</f>
        <v>920700</v>
      </c>
      <c r="H33" s="20">
        <f t="shared" ref="H33:H34" si="9">SUM(D33,G33)</f>
        <v>920700</v>
      </c>
    </row>
    <row r="34" spans="1:8" s="1" customFormat="1" ht="20.149999999999999" customHeight="1" x14ac:dyDescent="0.25">
      <c r="A34" s="215" t="s">
        <v>240</v>
      </c>
      <c r="B34" s="156">
        <v>0</v>
      </c>
      <c r="C34" s="156">
        <v>0</v>
      </c>
      <c r="D34" s="157">
        <f t="shared" si="7"/>
        <v>0</v>
      </c>
      <c r="E34" s="156">
        <v>19800</v>
      </c>
      <c r="F34" s="156">
        <v>0</v>
      </c>
      <c r="G34" s="19">
        <f t="shared" si="8"/>
        <v>19800</v>
      </c>
      <c r="H34" s="20">
        <f t="shared" si="9"/>
        <v>19800</v>
      </c>
    </row>
    <row r="35" spans="1:8" s="1" customFormat="1" ht="20.149999999999999" customHeight="1" x14ac:dyDescent="0.25">
      <c r="A35" s="28" t="s">
        <v>241</v>
      </c>
      <c r="B35" s="158"/>
      <c r="C35" s="158"/>
      <c r="D35" s="158"/>
      <c r="E35" s="158"/>
      <c r="F35" s="158"/>
      <c r="G35" s="29"/>
      <c r="H35" s="29"/>
    </row>
    <row r="36" spans="1:8" s="1" customFormat="1" ht="20.149999999999999" customHeight="1" x14ac:dyDescent="0.25">
      <c r="A36" s="215" t="s">
        <v>242</v>
      </c>
      <c r="B36" s="156">
        <v>0</v>
      </c>
      <c r="C36" s="156">
        <v>0</v>
      </c>
      <c r="D36" s="157">
        <f t="shared" ref="D36" si="10">B36+C36</f>
        <v>0</v>
      </c>
      <c r="E36" s="156">
        <v>0</v>
      </c>
      <c r="F36" s="156">
        <v>0</v>
      </c>
      <c r="G36" s="19">
        <f t="shared" ref="G36" si="11">E36+F36</f>
        <v>0</v>
      </c>
      <c r="H36" s="20">
        <f t="shared" ref="H36" si="12">SUM(D36,G36)</f>
        <v>0</v>
      </c>
    </row>
    <row r="37" spans="1:8" s="1" customFormat="1" ht="20.149999999999999" customHeight="1" x14ac:dyDescent="0.25">
      <c r="A37" s="215" t="s">
        <v>243</v>
      </c>
      <c r="B37" s="156">
        <v>0</v>
      </c>
      <c r="C37" s="156">
        <v>0</v>
      </c>
      <c r="D37" s="157">
        <f t="shared" ref="D37" si="13">B37+C37</f>
        <v>0</v>
      </c>
      <c r="E37" s="156">
        <v>0</v>
      </c>
      <c r="F37" s="156">
        <v>0</v>
      </c>
      <c r="G37" s="19">
        <f t="shared" ref="G37" si="14">E37+F37</f>
        <v>0</v>
      </c>
      <c r="H37" s="20">
        <f t="shared" ref="H37" si="15">SUM(D37,G37)</f>
        <v>0</v>
      </c>
    </row>
    <row r="38" spans="1:8" s="1" customFormat="1" ht="20.149999999999999" customHeight="1" x14ac:dyDescent="0.25">
      <c r="A38" s="215" t="s">
        <v>244</v>
      </c>
      <c r="B38" s="156">
        <v>0</v>
      </c>
      <c r="C38" s="156">
        <v>0</v>
      </c>
      <c r="D38" s="157">
        <f t="shared" ref="D38:D46" si="16">B38+C38</f>
        <v>0</v>
      </c>
      <c r="E38" s="156">
        <v>0</v>
      </c>
      <c r="F38" s="156">
        <v>0</v>
      </c>
      <c r="G38" s="19">
        <f t="shared" ref="G38:G46" si="17">E38+F38</f>
        <v>0</v>
      </c>
      <c r="H38" s="20">
        <f t="shared" ref="H38:H46" si="18">SUM(D38,G38)</f>
        <v>0</v>
      </c>
    </row>
    <row r="39" spans="1:8" s="1" customFormat="1" ht="20.149999999999999" customHeight="1" x14ac:dyDescent="0.25">
      <c r="A39" s="215" t="s">
        <v>245</v>
      </c>
      <c r="B39" s="156">
        <v>0</v>
      </c>
      <c r="C39" s="156">
        <v>0</v>
      </c>
      <c r="D39" s="157">
        <f t="shared" si="16"/>
        <v>0</v>
      </c>
      <c r="E39" s="156">
        <v>0</v>
      </c>
      <c r="F39" s="156">
        <v>0</v>
      </c>
      <c r="G39" s="19">
        <f t="shared" si="17"/>
        <v>0</v>
      </c>
      <c r="H39" s="20">
        <f t="shared" si="18"/>
        <v>0</v>
      </c>
    </row>
    <row r="40" spans="1:8" s="1" customFormat="1" ht="20.149999999999999" customHeight="1" x14ac:dyDescent="0.25">
      <c r="A40" s="215" t="s">
        <v>246</v>
      </c>
      <c r="B40" s="156">
        <v>0</v>
      </c>
      <c r="C40" s="156">
        <v>0</v>
      </c>
      <c r="D40" s="157">
        <f t="shared" si="16"/>
        <v>0</v>
      </c>
      <c r="E40" s="156">
        <v>0</v>
      </c>
      <c r="F40" s="156">
        <v>0</v>
      </c>
      <c r="G40" s="19">
        <f t="shared" si="17"/>
        <v>0</v>
      </c>
      <c r="H40" s="20">
        <f t="shared" si="18"/>
        <v>0</v>
      </c>
    </row>
    <row r="41" spans="1:8" s="1" customFormat="1" ht="20.149999999999999" customHeight="1" x14ac:dyDescent="0.25">
      <c r="A41" s="215" t="s">
        <v>247</v>
      </c>
      <c r="B41" s="156">
        <v>0</v>
      </c>
      <c r="C41" s="156">
        <v>0</v>
      </c>
      <c r="D41" s="157">
        <f t="shared" si="16"/>
        <v>0</v>
      </c>
      <c r="E41" s="156">
        <v>0</v>
      </c>
      <c r="F41" s="156">
        <v>0</v>
      </c>
      <c r="G41" s="19">
        <f t="shared" si="17"/>
        <v>0</v>
      </c>
      <c r="H41" s="20">
        <f t="shared" si="18"/>
        <v>0</v>
      </c>
    </row>
    <row r="42" spans="1:8" s="1" customFormat="1" ht="20.149999999999999" customHeight="1" x14ac:dyDescent="0.25">
      <c r="A42" s="215" t="s">
        <v>248</v>
      </c>
      <c r="B42" s="156">
        <v>42885</v>
      </c>
      <c r="C42" s="156">
        <v>0</v>
      </c>
      <c r="D42" s="157">
        <f t="shared" si="16"/>
        <v>42885</v>
      </c>
      <c r="E42" s="156">
        <v>0</v>
      </c>
      <c r="F42" s="156">
        <v>0</v>
      </c>
      <c r="G42" s="19">
        <f t="shared" si="17"/>
        <v>0</v>
      </c>
      <c r="H42" s="20">
        <f t="shared" si="18"/>
        <v>42885</v>
      </c>
    </row>
    <row r="43" spans="1:8" s="1" customFormat="1" ht="20.149999999999999" customHeight="1" x14ac:dyDescent="0.25">
      <c r="A43" s="215" t="s">
        <v>249</v>
      </c>
      <c r="B43" s="156">
        <v>0</v>
      </c>
      <c r="C43" s="156">
        <v>0</v>
      </c>
      <c r="D43" s="157">
        <f t="shared" si="16"/>
        <v>0</v>
      </c>
      <c r="E43" s="156">
        <v>0</v>
      </c>
      <c r="F43" s="156">
        <v>0</v>
      </c>
      <c r="G43" s="19">
        <f t="shared" si="17"/>
        <v>0</v>
      </c>
      <c r="H43" s="20">
        <f t="shared" si="18"/>
        <v>0</v>
      </c>
    </row>
    <row r="44" spans="1:8" s="1" customFormat="1" ht="20.149999999999999" customHeight="1" x14ac:dyDescent="0.25">
      <c r="A44" s="215" t="s">
        <v>250</v>
      </c>
      <c r="B44" s="156">
        <v>90301</v>
      </c>
      <c r="C44" s="156">
        <v>0</v>
      </c>
      <c r="D44" s="157">
        <f t="shared" si="16"/>
        <v>90301</v>
      </c>
      <c r="E44" s="156">
        <v>0</v>
      </c>
      <c r="F44" s="156">
        <v>0</v>
      </c>
      <c r="G44" s="19">
        <f t="shared" si="17"/>
        <v>0</v>
      </c>
      <c r="H44" s="20">
        <f t="shared" si="18"/>
        <v>90301</v>
      </c>
    </row>
    <row r="45" spans="1:8" s="1" customFormat="1" ht="20.149999999999999" customHeight="1" x14ac:dyDescent="0.25">
      <c r="A45" s="215" t="s">
        <v>251</v>
      </c>
      <c r="B45" s="156">
        <v>10536</v>
      </c>
      <c r="C45" s="156">
        <v>0</v>
      </c>
      <c r="D45" s="157">
        <f t="shared" si="16"/>
        <v>10536</v>
      </c>
      <c r="E45" s="156">
        <v>2517</v>
      </c>
      <c r="F45" s="156">
        <v>0</v>
      </c>
      <c r="G45" s="19">
        <f t="shared" si="17"/>
        <v>2517</v>
      </c>
      <c r="H45" s="20">
        <f t="shared" si="18"/>
        <v>13053</v>
      </c>
    </row>
    <row r="46" spans="1:8" s="1" customFormat="1" ht="20.149999999999999" customHeight="1" x14ac:dyDescent="0.25">
      <c r="A46" s="215" t="s">
        <v>252</v>
      </c>
      <c r="B46" s="156">
        <v>0</v>
      </c>
      <c r="C46" s="156">
        <v>0</v>
      </c>
      <c r="D46" s="157">
        <f t="shared" si="16"/>
        <v>0</v>
      </c>
      <c r="E46" s="156">
        <v>0</v>
      </c>
      <c r="F46" s="156">
        <v>0</v>
      </c>
      <c r="G46" s="19">
        <f t="shared" si="17"/>
        <v>0</v>
      </c>
      <c r="H46" s="20">
        <f t="shared" si="18"/>
        <v>0</v>
      </c>
    </row>
    <row r="47" spans="1:8" s="1" customFormat="1" ht="20.149999999999999" customHeight="1" thickBot="1" x14ac:dyDescent="0.3">
      <c r="A47" s="16" t="s">
        <v>224</v>
      </c>
      <c r="B47" s="17">
        <f>SUM(B31:B46)</f>
        <v>486222</v>
      </c>
      <c r="C47" s="17">
        <f t="shared" ref="C47" si="19">SUM(C31:C46)</f>
        <v>76070</v>
      </c>
      <c r="D47" s="17">
        <f t="shared" ref="D47" si="20">SUM(D31:D46)</f>
        <v>562292</v>
      </c>
      <c r="E47" s="17">
        <f t="shared" ref="E47" si="21">SUM(E31:E46)</f>
        <v>970862</v>
      </c>
      <c r="F47" s="17">
        <f t="shared" ref="F47" si="22">SUM(F31:F46)</f>
        <v>11470</v>
      </c>
      <c r="G47" s="17">
        <f t="shared" ref="G47" si="23">SUM(G31:G46)</f>
        <v>982332</v>
      </c>
      <c r="H47" s="17">
        <f t="shared" ref="H47" si="24">SUM(H31:H46)</f>
        <v>1544624</v>
      </c>
    </row>
    <row r="48" spans="1:8" s="1" customFormat="1" ht="20.149999999999999" customHeight="1" thickBot="1" x14ac:dyDescent="0.3">
      <c r="A48" s="381"/>
      <c r="B48" s="382"/>
      <c r="C48" s="382"/>
      <c r="D48" s="382"/>
      <c r="E48" s="382"/>
      <c r="F48" s="382"/>
      <c r="G48" s="382"/>
      <c r="H48" s="382"/>
    </row>
    <row r="49" spans="1:8" s="1" customFormat="1" ht="20.149999999999999" customHeight="1" x14ac:dyDescent="0.25">
      <c r="A49" s="389" t="s">
        <v>254</v>
      </c>
      <c r="B49" s="390"/>
      <c r="C49" s="390"/>
      <c r="D49" s="390"/>
      <c r="E49" s="390"/>
      <c r="F49" s="390"/>
      <c r="G49" s="390"/>
      <c r="H49" s="391"/>
    </row>
    <row r="50" spans="1:8" s="1" customFormat="1" ht="20.149999999999999" customHeight="1" x14ac:dyDescent="0.25">
      <c r="A50" s="384" t="s">
        <v>233</v>
      </c>
      <c r="B50" s="359" t="s">
        <v>234</v>
      </c>
      <c r="C50" s="359"/>
      <c r="D50" s="359"/>
      <c r="E50" s="359" t="s">
        <v>235</v>
      </c>
      <c r="F50" s="359"/>
      <c r="G50" s="359"/>
      <c r="H50" s="380" t="s">
        <v>224</v>
      </c>
    </row>
    <row r="51" spans="1:8" s="1" customFormat="1" ht="20.149999999999999" customHeight="1" thickBot="1" x14ac:dyDescent="0.3">
      <c r="A51" s="385"/>
      <c r="B51" s="214" t="s">
        <v>236</v>
      </c>
      <c r="C51" s="214" t="s">
        <v>237</v>
      </c>
      <c r="D51" s="214" t="s">
        <v>224</v>
      </c>
      <c r="E51" s="214" t="s">
        <v>236</v>
      </c>
      <c r="F51" s="214" t="s">
        <v>237</v>
      </c>
      <c r="G51" s="214" t="s">
        <v>224</v>
      </c>
      <c r="H51" s="380"/>
    </row>
    <row r="52" spans="1:8" s="1" customFormat="1" ht="20.149999999999999" customHeight="1" x14ac:dyDescent="0.25">
      <c r="A52" s="21" t="s">
        <v>217</v>
      </c>
      <c r="B52" s="13">
        <v>356200</v>
      </c>
      <c r="C52" s="13">
        <v>79113</v>
      </c>
      <c r="D52" s="14">
        <f>B52+C52</f>
        <v>435313</v>
      </c>
      <c r="E52" s="13">
        <v>28959</v>
      </c>
      <c r="F52" s="13">
        <v>11929</v>
      </c>
      <c r="G52" s="18">
        <f>E52+F52</f>
        <v>40888</v>
      </c>
      <c r="H52" s="20">
        <f>SUM(D52,G52)</f>
        <v>476201</v>
      </c>
    </row>
    <row r="53" spans="1:8" s="1" customFormat="1" ht="20.149999999999999" customHeight="1" x14ac:dyDescent="0.25">
      <c r="A53" s="215" t="s">
        <v>238</v>
      </c>
      <c r="B53" s="13">
        <v>0</v>
      </c>
      <c r="C53" s="13">
        <v>0</v>
      </c>
      <c r="D53" s="14">
        <f>B53+C53</f>
        <v>0</v>
      </c>
      <c r="E53" s="13">
        <v>0</v>
      </c>
      <c r="F53" s="13">
        <v>0</v>
      </c>
      <c r="G53" s="18">
        <f>E53+F53</f>
        <v>0</v>
      </c>
      <c r="H53" s="20">
        <f>SUM(D53,G53)</f>
        <v>0</v>
      </c>
    </row>
    <row r="54" spans="1:8" s="1" customFormat="1" ht="20.149999999999999" customHeight="1" x14ac:dyDescent="0.25">
      <c r="A54" s="215" t="s">
        <v>239</v>
      </c>
      <c r="B54" s="156">
        <v>0</v>
      </c>
      <c r="C54" s="156">
        <v>0</v>
      </c>
      <c r="D54" s="157">
        <f t="shared" ref="D54:D55" si="25">B54+C54</f>
        <v>0</v>
      </c>
      <c r="E54" s="156">
        <v>957528</v>
      </c>
      <c r="F54" s="156">
        <v>0</v>
      </c>
      <c r="G54" s="19">
        <f t="shared" ref="G54:G55" si="26">E54+F54</f>
        <v>957528</v>
      </c>
      <c r="H54" s="20">
        <f t="shared" ref="H54:H55" si="27">SUM(D54,G54)</f>
        <v>957528</v>
      </c>
    </row>
    <row r="55" spans="1:8" s="1" customFormat="1" ht="20.149999999999999" customHeight="1" x14ac:dyDescent="0.25">
      <c r="A55" s="215" t="s">
        <v>240</v>
      </c>
      <c r="B55" s="156">
        <v>0</v>
      </c>
      <c r="C55" s="156">
        <v>0</v>
      </c>
      <c r="D55" s="157">
        <f t="shared" si="25"/>
        <v>0</v>
      </c>
      <c r="E55" s="156">
        <v>20592</v>
      </c>
      <c r="F55" s="156">
        <v>0</v>
      </c>
      <c r="G55" s="19">
        <f t="shared" si="26"/>
        <v>20592</v>
      </c>
      <c r="H55" s="20">
        <f t="shared" si="27"/>
        <v>20592</v>
      </c>
    </row>
    <row r="56" spans="1:8" s="1" customFormat="1" ht="20.149999999999999" customHeight="1" x14ac:dyDescent="0.25">
      <c r="A56" s="28" t="s">
        <v>241</v>
      </c>
      <c r="B56" s="156">
        <v>0</v>
      </c>
      <c r="C56" s="156">
        <v>0</v>
      </c>
      <c r="D56" s="157">
        <f t="shared" ref="D56" si="28">B56+C56</f>
        <v>0</v>
      </c>
      <c r="E56" s="156">
        <v>0</v>
      </c>
      <c r="F56" s="156">
        <v>0</v>
      </c>
      <c r="G56" s="19">
        <f t="shared" ref="G56" si="29">E56+F56</f>
        <v>0</v>
      </c>
      <c r="H56" s="20">
        <f t="shared" ref="H56" si="30">SUM(D56,G56)</f>
        <v>0</v>
      </c>
    </row>
    <row r="57" spans="1:8" s="1" customFormat="1" ht="20.149999999999999" customHeight="1" x14ac:dyDescent="0.25">
      <c r="A57" s="215" t="s">
        <v>242</v>
      </c>
      <c r="B57" s="156">
        <v>0</v>
      </c>
      <c r="C57" s="156">
        <v>0</v>
      </c>
      <c r="D57" s="157">
        <f t="shared" ref="D57:D67" si="31">B57+C57</f>
        <v>0</v>
      </c>
      <c r="E57" s="156">
        <v>0</v>
      </c>
      <c r="F57" s="156">
        <v>0</v>
      </c>
      <c r="G57" s="19">
        <f t="shared" ref="G57:G67" si="32">E57+F57</f>
        <v>0</v>
      </c>
      <c r="H57" s="20">
        <f t="shared" ref="H57:H67" si="33">SUM(D57,G57)</f>
        <v>0</v>
      </c>
    </row>
    <row r="58" spans="1:8" s="1" customFormat="1" ht="20.149999999999999" customHeight="1" x14ac:dyDescent="0.25">
      <c r="A58" s="215" t="s">
        <v>243</v>
      </c>
      <c r="B58" s="156">
        <v>0</v>
      </c>
      <c r="C58" s="156">
        <v>0</v>
      </c>
      <c r="D58" s="157">
        <f t="shared" si="31"/>
        <v>0</v>
      </c>
      <c r="E58" s="156">
        <v>0</v>
      </c>
      <c r="F58" s="156">
        <v>0</v>
      </c>
      <c r="G58" s="19">
        <f t="shared" si="32"/>
        <v>0</v>
      </c>
      <c r="H58" s="20">
        <f t="shared" si="33"/>
        <v>0</v>
      </c>
    </row>
    <row r="59" spans="1:8" s="1" customFormat="1" ht="20.149999999999999" customHeight="1" x14ac:dyDescent="0.25">
      <c r="A59" s="215" t="s">
        <v>244</v>
      </c>
      <c r="B59" s="156">
        <v>0</v>
      </c>
      <c r="C59" s="156">
        <v>0</v>
      </c>
      <c r="D59" s="157">
        <f t="shared" si="31"/>
        <v>0</v>
      </c>
      <c r="E59" s="156">
        <v>0</v>
      </c>
      <c r="F59" s="156">
        <v>0</v>
      </c>
      <c r="G59" s="19">
        <f t="shared" si="32"/>
        <v>0</v>
      </c>
      <c r="H59" s="20">
        <f t="shared" si="33"/>
        <v>0</v>
      </c>
    </row>
    <row r="60" spans="1:8" s="1" customFormat="1" ht="20.149999999999999" customHeight="1" x14ac:dyDescent="0.25">
      <c r="A60" s="215" t="s">
        <v>245</v>
      </c>
      <c r="B60" s="156">
        <v>0</v>
      </c>
      <c r="C60" s="156">
        <v>0</v>
      </c>
      <c r="D60" s="157">
        <f t="shared" si="31"/>
        <v>0</v>
      </c>
      <c r="E60" s="156">
        <v>0</v>
      </c>
      <c r="F60" s="156">
        <v>0</v>
      </c>
      <c r="G60" s="19">
        <f t="shared" si="32"/>
        <v>0</v>
      </c>
      <c r="H60" s="20">
        <f t="shared" si="33"/>
        <v>0</v>
      </c>
    </row>
    <row r="61" spans="1:8" s="1" customFormat="1" ht="20.149999999999999" customHeight="1" x14ac:dyDescent="0.25">
      <c r="A61" s="215" t="s">
        <v>246</v>
      </c>
      <c r="B61" s="156">
        <v>0</v>
      </c>
      <c r="C61" s="156">
        <v>0</v>
      </c>
      <c r="D61" s="157">
        <f t="shared" si="31"/>
        <v>0</v>
      </c>
      <c r="E61" s="156">
        <v>0</v>
      </c>
      <c r="F61" s="156">
        <v>0</v>
      </c>
      <c r="G61" s="19">
        <f t="shared" si="32"/>
        <v>0</v>
      </c>
      <c r="H61" s="20">
        <f t="shared" si="33"/>
        <v>0</v>
      </c>
    </row>
    <row r="62" spans="1:8" s="1" customFormat="1" ht="20.149999999999999" customHeight="1" x14ac:dyDescent="0.25">
      <c r="A62" s="215" t="s">
        <v>247</v>
      </c>
      <c r="B62" s="156">
        <v>0</v>
      </c>
      <c r="C62" s="156">
        <v>0</v>
      </c>
      <c r="D62" s="157">
        <f t="shared" si="31"/>
        <v>0</v>
      </c>
      <c r="E62" s="156">
        <v>0</v>
      </c>
      <c r="F62" s="156">
        <v>0</v>
      </c>
      <c r="G62" s="19">
        <f t="shared" si="32"/>
        <v>0</v>
      </c>
      <c r="H62" s="20">
        <f t="shared" si="33"/>
        <v>0</v>
      </c>
    </row>
    <row r="63" spans="1:8" s="1" customFormat="1" ht="20.149999999999999" customHeight="1" x14ac:dyDescent="0.25">
      <c r="A63" s="215" t="s">
        <v>248</v>
      </c>
      <c r="B63" s="156">
        <v>44600</v>
      </c>
      <c r="C63" s="156">
        <v>0</v>
      </c>
      <c r="D63" s="157">
        <f t="shared" si="31"/>
        <v>44600</v>
      </c>
      <c r="E63" s="156">
        <v>0</v>
      </c>
      <c r="F63" s="156">
        <v>0</v>
      </c>
      <c r="G63" s="19">
        <f t="shared" si="32"/>
        <v>0</v>
      </c>
      <c r="H63" s="20">
        <f t="shared" si="33"/>
        <v>44600</v>
      </c>
    </row>
    <row r="64" spans="1:8" s="1" customFormat="1" ht="20.149999999999999" customHeight="1" x14ac:dyDescent="0.25">
      <c r="A64" s="215" t="s">
        <v>249</v>
      </c>
      <c r="B64" s="156">
        <v>0</v>
      </c>
      <c r="C64" s="156">
        <v>0</v>
      </c>
      <c r="D64" s="157">
        <f t="shared" si="31"/>
        <v>0</v>
      </c>
      <c r="E64" s="156">
        <v>0</v>
      </c>
      <c r="F64" s="156">
        <v>0</v>
      </c>
      <c r="G64" s="19">
        <f t="shared" si="32"/>
        <v>0</v>
      </c>
      <c r="H64" s="20">
        <f t="shared" si="33"/>
        <v>0</v>
      </c>
    </row>
    <row r="65" spans="1:8" s="1" customFormat="1" ht="20.149999999999999" customHeight="1" x14ac:dyDescent="0.25">
      <c r="A65" s="215" t="s">
        <v>250</v>
      </c>
      <c r="B65" s="156">
        <v>93913</v>
      </c>
      <c r="C65" s="156">
        <v>0</v>
      </c>
      <c r="D65" s="157">
        <f t="shared" si="31"/>
        <v>93913</v>
      </c>
      <c r="E65" s="156">
        <v>0</v>
      </c>
      <c r="F65" s="156">
        <v>0</v>
      </c>
      <c r="G65" s="19">
        <f t="shared" si="32"/>
        <v>0</v>
      </c>
      <c r="H65" s="20">
        <f t="shared" si="33"/>
        <v>93913</v>
      </c>
    </row>
    <row r="66" spans="1:8" s="1" customFormat="1" ht="20.149999999999999" customHeight="1" x14ac:dyDescent="0.25">
      <c r="A66" s="215" t="s">
        <v>251</v>
      </c>
      <c r="B66" s="156">
        <v>10957</v>
      </c>
      <c r="C66" s="156">
        <v>0</v>
      </c>
      <c r="D66" s="157">
        <f t="shared" si="31"/>
        <v>10957</v>
      </c>
      <c r="E66" s="156">
        <v>2618</v>
      </c>
      <c r="F66" s="156">
        <v>0</v>
      </c>
      <c r="G66" s="19">
        <f t="shared" si="32"/>
        <v>2618</v>
      </c>
      <c r="H66" s="20">
        <f t="shared" si="33"/>
        <v>13575</v>
      </c>
    </row>
    <row r="67" spans="1:8" s="1" customFormat="1" ht="20.149999999999999" customHeight="1" x14ac:dyDescent="0.25">
      <c r="A67" s="215" t="s">
        <v>252</v>
      </c>
      <c r="B67" s="156">
        <v>0</v>
      </c>
      <c r="C67" s="156">
        <v>0</v>
      </c>
      <c r="D67" s="157">
        <f t="shared" si="31"/>
        <v>0</v>
      </c>
      <c r="E67" s="156">
        <v>0</v>
      </c>
      <c r="F67" s="156">
        <v>0</v>
      </c>
      <c r="G67" s="19">
        <f t="shared" si="32"/>
        <v>0</v>
      </c>
      <c r="H67" s="20">
        <f t="shared" si="33"/>
        <v>0</v>
      </c>
    </row>
    <row r="68" spans="1:8" s="1" customFormat="1" ht="20.149999999999999" customHeight="1" thickBot="1" x14ac:dyDescent="0.3">
      <c r="A68" s="16" t="s">
        <v>224</v>
      </c>
      <c r="B68" s="17">
        <f>SUM(B52:B67)</f>
        <v>505670</v>
      </c>
      <c r="C68" s="17">
        <f t="shared" ref="C68" si="34">SUM(C52:C67)</f>
        <v>79113</v>
      </c>
      <c r="D68" s="17">
        <f t="shared" ref="D68" si="35">SUM(D52:D67)</f>
        <v>584783</v>
      </c>
      <c r="E68" s="17">
        <f t="shared" ref="E68" si="36">SUM(E52:E67)</f>
        <v>1009697</v>
      </c>
      <c r="F68" s="17">
        <f t="shared" ref="F68" si="37">SUM(F52:F67)</f>
        <v>11929</v>
      </c>
      <c r="G68" s="17">
        <f t="shared" ref="G68" si="38">SUM(G52:G67)</f>
        <v>1021626</v>
      </c>
      <c r="H68" s="17">
        <f t="shared" ref="H68" si="39">SUM(H52:H67)</f>
        <v>1606409</v>
      </c>
    </row>
    <row r="69" spans="1:8" s="1" customFormat="1" ht="20.149999999999999" customHeight="1" thickBot="1" x14ac:dyDescent="0.3">
      <c r="A69" s="381"/>
      <c r="B69" s="382"/>
      <c r="C69" s="382"/>
      <c r="D69" s="382"/>
      <c r="E69" s="382"/>
      <c r="F69" s="382"/>
      <c r="G69" s="382"/>
      <c r="H69" s="382"/>
    </row>
    <row r="70" spans="1:8" s="1" customFormat="1" ht="20.149999999999999" customHeight="1" x14ac:dyDescent="0.25">
      <c r="A70" s="389" t="s">
        <v>255</v>
      </c>
      <c r="B70" s="390"/>
      <c r="C70" s="390"/>
      <c r="D70" s="390"/>
      <c r="E70" s="390"/>
      <c r="F70" s="390"/>
      <c r="G70" s="390"/>
      <c r="H70" s="391"/>
    </row>
    <row r="71" spans="1:8" s="1" customFormat="1" ht="20.149999999999999" customHeight="1" x14ac:dyDescent="0.25">
      <c r="A71" s="384" t="s">
        <v>233</v>
      </c>
      <c r="B71" s="359" t="s">
        <v>234</v>
      </c>
      <c r="C71" s="359"/>
      <c r="D71" s="359"/>
      <c r="E71" s="359" t="s">
        <v>235</v>
      </c>
      <c r="F71" s="359"/>
      <c r="G71" s="359"/>
      <c r="H71" s="380" t="s">
        <v>224</v>
      </c>
    </row>
    <row r="72" spans="1:8" s="1" customFormat="1" ht="20.149999999999999" customHeight="1" thickBot="1" x14ac:dyDescent="0.3">
      <c r="A72" s="385"/>
      <c r="B72" s="214" t="s">
        <v>236</v>
      </c>
      <c r="C72" s="214" t="s">
        <v>237</v>
      </c>
      <c r="D72" s="214" t="s">
        <v>224</v>
      </c>
      <c r="E72" s="214" t="s">
        <v>236</v>
      </c>
      <c r="F72" s="214" t="s">
        <v>237</v>
      </c>
      <c r="G72" s="214" t="s">
        <v>224</v>
      </c>
      <c r="H72" s="380"/>
    </row>
    <row r="73" spans="1:8" s="1" customFormat="1" ht="20.149999999999999" customHeight="1" x14ac:dyDescent="0.25">
      <c r="A73" s="21" t="s">
        <v>217</v>
      </c>
      <c r="B73" s="13">
        <v>370448</v>
      </c>
      <c r="C73" s="13">
        <v>82277</v>
      </c>
      <c r="D73" s="14">
        <f>B73+C73</f>
        <v>452725</v>
      </c>
      <c r="E73" s="13">
        <v>30117</v>
      </c>
      <c r="F73" s="13">
        <v>12406</v>
      </c>
      <c r="G73" s="18">
        <f>E73+F73</f>
        <v>42523</v>
      </c>
      <c r="H73" s="20">
        <f>SUM(D73,G73)</f>
        <v>495248</v>
      </c>
    </row>
    <row r="74" spans="1:8" s="1" customFormat="1" ht="20.149999999999999" customHeight="1" x14ac:dyDescent="0.25">
      <c r="A74" s="215" t="s">
        <v>238</v>
      </c>
      <c r="B74" s="13">
        <v>0</v>
      </c>
      <c r="C74" s="13">
        <v>0</v>
      </c>
      <c r="D74" s="14">
        <f>B74+C74</f>
        <v>0</v>
      </c>
      <c r="E74" s="13">
        <v>0</v>
      </c>
      <c r="F74" s="13">
        <v>0</v>
      </c>
      <c r="G74" s="18">
        <f>E74+F74</f>
        <v>0</v>
      </c>
      <c r="H74" s="20">
        <f>SUM(D74,G74)</f>
        <v>0</v>
      </c>
    </row>
    <row r="75" spans="1:8" s="1" customFormat="1" ht="20.149999999999999" customHeight="1" x14ac:dyDescent="0.25">
      <c r="A75" s="215" t="s">
        <v>239</v>
      </c>
      <c r="B75" s="156">
        <v>0</v>
      </c>
      <c r="C75" s="156">
        <v>0</v>
      </c>
      <c r="D75" s="157">
        <f t="shared" ref="D75:D88" si="40">B75+C75</f>
        <v>0</v>
      </c>
      <c r="E75" s="156">
        <v>995829</v>
      </c>
      <c r="F75" s="156">
        <v>0</v>
      </c>
      <c r="G75" s="19">
        <f t="shared" ref="G75:G88" si="41">E75+F75</f>
        <v>995829</v>
      </c>
      <c r="H75" s="20">
        <f t="shared" ref="H75:H88" si="42">SUM(D75,G75)</f>
        <v>995829</v>
      </c>
    </row>
    <row r="76" spans="1:8" s="1" customFormat="1" ht="20.149999999999999" customHeight="1" x14ac:dyDescent="0.25">
      <c r="A76" s="215" t="s">
        <v>240</v>
      </c>
      <c r="B76" s="156">
        <v>0</v>
      </c>
      <c r="C76" s="156">
        <v>0</v>
      </c>
      <c r="D76" s="157">
        <f t="shared" si="40"/>
        <v>0</v>
      </c>
      <c r="E76" s="156">
        <v>21416</v>
      </c>
      <c r="F76" s="156">
        <v>0</v>
      </c>
      <c r="G76" s="19">
        <f t="shared" si="41"/>
        <v>21416</v>
      </c>
      <c r="H76" s="20">
        <f t="shared" si="42"/>
        <v>21416</v>
      </c>
    </row>
    <row r="77" spans="1:8" s="1" customFormat="1" ht="20.149999999999999" customHeight="1" x14ac:dyDescent="0.25">
      <c r="A77" s="28" t="s">
        <v>241</v>
      </c>
      <c r="B77" s="156">
        <v>0</v>
      </c>
      <c r="C77" s="156">
        <v>0</v>
      </c>
      <c r="D77" s="157">
        <f t="shared" si="40"/>
        <v>0</v>
      </c>
      <c r="E77" s="156">
        <v>0</v>
      </c>
      <c r="F77" s="156">
        <v>0</v>
      </c>
      <c r="G77" s="19">
        <f t="shared" si="41"/>
        <v>0</v>
      </c>
      <c r="H77" s="20">
        <f t="shared" si="42"/>
        <v>0</v>
      </c>
    </row>
    <row r="78" spans="1:8" s="1" customFormat="1" ht="20.149999999999999" customHeight="1" x14ac:dyDescent="0.25">
      <c r="A78" s="215" t="s">
        <v>242</v>
      </c>
      <c r="B78" s="156">
        <v>0</v>
      </c>
      <c r="C78" s="156">
        <v>0</v>
      </c>
      <c r="D78" s="157">
        <f t="shared" si="40"/>
        <v>0</v>
      </c>
      <c r="E78" s="156">
        <v>0</v>
      </c>
      <c r="F78" s="156">
        <v>0</v>
      </c>
      <c r="G78" s="19">
        <f t="shared" si="41"/>
        <v>0</v>
      </c>
      <c r="H78" s="20">
        <f t="shared" si="42"/>
        <v>0</v>
      </c>
    </row>
    <row r="79" spans="1:8" s="1" customFormat="1" ht="20.149999999999999" customHeight="1" x14ac:dyDescent="0.25">
      <c r="A79" s="215" t="s">
        <v>243</v>
      </c>
      <c r="B79" s="156">
        <v>0</v>
      </c>
      <c r="C79" s="156">
        <v>0</v>
      </c>
      <c r="D79" s="157">
        <f t="shared" si="40"/>
        <v>0</v>
      </c>
      <c r="E79" s="156">
        <v>0</v>
      </c>
      <c r="F79" s="156">
        <v>0</v>
      </c>
      <c r="G79" s="19">
        <f t="shared" si="41"/>
        <v>0</v>
      </c>
      <c r="H79" s="20">
        <f t="shared" si="42"/>
        <v>0</v>
      </c>
    </row>
    <row r="80" spans="1:8" s="1" customFormat="1" ht="20.149999999999999" customHeight="1" x14ac:dyDescent="0.25">
      <c r="A80" s="215" t="s">
        <v>244</v>
      </c>
      <c r="B80" s="156">
        <v>0</v>
      </c>
      <c r="C80" s="156">
        <v>0</v>
      </c>
      <c r="D80" s="157">
        <f t="shared" si="40"/>
        <v>0</v>
      </c>
      <c r="E80" s="156">
        <v>0</v>
      </c>
      <c r="F80" s="156">
        <v>0</v>
      </c>
      <c r="G80" s="19">
        <f t="shared" si="41"/>
        <v>0</v>
      </c>
      <c r="H80" s="20">
        <f t="shared" si="42"/>
        <v>0</v>
      </c>
    </row>
    <row r="81" spans="1:8" s="1" customFormat="1" ht="20.149999999999999" customHeight="1" x14ac:dyDescent="0.25">
      <c r="A81" s="215" t="s">
        <v>245</v>
      </c>
      <c r="B81" s="156">
        <v>0</v>
      </c>
      <c r="C81" s="156">
        <v>0</v>
      </c>
      <c r="D81" s="157">
        <f t="shared" si="40"/>
        <v>0</v>
      </c>
      <c r="E81" s="156">
        <v>0</v>
      </c>
      <c r="F81" s="156">
        <v>0</v>
      </c>
      <c r="G81" s="19">
        <f t="shared" si="41"/>
        <v>0</v>
      </c>
      <c r="H81" s="20">
        <f t="shared" si="42"/>
        <v>0</v>
      </c>
    </row>
    <row r="82" spans="1:8" s="1" customFormat="1" ht="20.149999999999999" customHeight="1" x14ac:dyDescent="0.25">
      <c r="A82" s="215" t="s">
        <v>246</v>
      </c>
      <c r="B82" s="156">
        <v>0</v>
      </c>
      <c r="C82" s="156">
        <v>0</v>
      </c>
      <c r="D82" s="157">
        <f t="shared" si="40"/>
        <v>0</v>
      </c>
      <c r="E82" s="156">
        <v>0</v>
      </c>
      <c r="F82" s="156">
        <v>0</v>
      </c>
      <c r="G82" s="19">
        <f t="shared" si="41"/>
        <v>0</v>
      </c>
      <c r="H82" s="20">
        <f t="shared" si="42"/>
        <v>0</v>
      </c>
    </row>
    <row r="83" spans="1:8" s="1" customFormat="1" ht="20.149999999999999" customHeight="1" x14ac:dyDescent="0.25">
      <c r="A83" s="215" t="s">
        <v>247</v>
      </c>
      <c r="B83" s="156">
        <v>0</v>
      </c>
      <c r="C83" s="156">
        <v>0</v>
      </c>
      <c r="D83" s="157">
        <f t="shared" si="40"/>
        <v>0</v>
      </c>
      <c r="E83" s="156">
        <v>0</v>
      </c>
      <c r="F83" s="156">
        <v>0</v>
      </c>
      <c r="G83" s="19">
        <f t="shared" si="41"/>
        <v>0</v>
      </c>
      <c r="H83" s="20">
        <f t="shared" si="42"/>
        <v>0</v>
      </c>
    </row>
    <row r="84" spans="1:8" s="1" customFormat="1" ht="20.149999999999999" customHeight="1" x14ac:dyDescent="0.25">
      <c r="A84" s="215" t="s">
        <v>248</v>
      </c>
      <c r="B84" s="156">
        <v>46384</v>
      </c>
      <c r="C84" s="156">
        <v>0</v>
      </c>
      <c r="D84" s="157">
        <f t="shared" si="40"/>
        <v>46384</v>
      </c>
      <c r="E84" s="156">
        <v>0</v>
      </c>
      <c r="F84" s="156">
        <v>0</v>
      </c>
      <c r="G84" s="19">
        <f t="shared" si="41"/>
        <v>0</v>
      </c>
      <c r="H84" s="20">
        <f t="shared" si="42"/>
        <v>46384</v>
      </c>
    </row>
    <row r="85" spans="1:8" s="1" customFormat="1" ht="20.149999999999999" customHeight="1" x14ac:dyDescent="0.25">
      <c r="A85" s="215" t="s">
        <v>249</v>
      </c>
      <c r="B85" s="156">
        <v>0</v>
      </c>
      <c r="C85" s="156">
        <v>0</v>
      </c>
      <c r="D85" s="157">
        <f t="shared" si="40"/>
        <v>0</v>
      </c>
      <c r="E85" s="156">
        <v>0</v>
      </c>
      <c r="F85" s="156">
        <v>0</v>
      </c>
      <c r="G85" s="19">
        <f t="shared" si="41"/>
        <v>0</v>
      </c>
      <c r="H85" s="20">
        <f t="shared" si="42"/>
        <v>0</v>
      </c>
    </row>
    <row r="86" spans="1:8" s="1" customFormat="1" ht="20.149999999999999" customHeight="1" x14ac:dyDescent="0.25">
      <c r="A86" s="215" t="s">
        <v>250</v>
      </c>
      <c r="B86" s="156">
        <v>97670</v>
      </c>
      <c r="C86" s="156">
        <v>0</v>
      </c>
      <c r="D86" s="157">
        <f t="shared" si="40"/>
        <v>97670</v>
      </c>
      <c r="E86" s="156">
        <v>0</v>
      </c>
      <c r="F86" s="156">
        <v>0</v>
      </c>
      <c r="G86" s="19">
        <f t="shared" si="41"/>
        <v>0</v>
      </c>
      <c r="H86" s="20">
        <f t="shared" si="42"/>
        <v>97670</v>
      </c>
    </row>
    <row r="87" spans="1:8" s="1" customFormat="1" ht="20.149999999999999" customHeight="1" x14ac:dyDescent="0.25">
      <c r="A87" s="215" t="s">
        <v>251</v>
      </c>
      <c r="B87" s="156">
        <v>11396</v>
      </c>
      <c r="C87" s="156">
        <v>0</v>
      </c>
      <c r="D87" s="157">
        <f t="shared" si="40"/>
        <v>11396</v>
      </c>
      <c r="E87" s="156">
        <v>2722</v>
      </c>
      <c r="F87" s="156">
        <v>0</v>
      </c>
      <c r="G87" s="19">
        <f t="shared" si="41"/>
        <v>2722</v>
      </c>
      <c r="H87" s="20">
        <f t="shared" si="42"/>
        <v>14118</v>
      </c>
    </row>
    <row r="88" spans="1:8" s="1" customFormat="1" ht="20.149999999999999" customHeight="1" x14ac:dyDescent="0.25">
      <c r="A88" s="215" t="s">
        <v>252</v>
      </c>
      <c r="B88" s="156">
        <v>0</v>
      </c>
      <c r="C88" s="156">
        <v>0</v>
      </c>
      <c r="D88" s="157">
        <f t="shared" si="40"/>
        <v>0</v>
      </c>
      <c r="E88" s="156">
        <v>0</v>
      </c>
      <c r="F88" s="156">
        <v>0</v>
      </c>
      <c r="G88" s="19">
        <f t="shared" si="41"/>
        <v>0</v>
      </c>
      <c r="H88" s="20">
        <f t="shared" si="42"/>
        <v>0</v>
      </c>
    </row>
    <row r="89" spans="1:8" s="1" customFormat="1" ht="20.149999999999999" customHeight="1" thickBot="1" x14ac:dyDescent="0.3">
      <c r="A89" s="16" t="s">
        <v>224</v>
      </c>
      <c r="B89" s="17">
        <f>SUM(B73:B88)</f>
        <v>525898</v>
      </c>
      <c r="C89" s="17">
        <f t="shared" ref="C89" si="43">SUM(C73:C88)</f>
        <v>82277</v>
      </c>
      <c r="D89" s="17">
        <f t="shared" ref="D89" si="44">SUM(D73:D88)</f>
        <v>608175</v>
      </c>
      <c r="E89" s="17">
        <f t="shared" ref="E89" si="45">SUM(E73:E88)</f>
        <v>1050084</v>
      </c>
      <c r="F89" s="17">
        <f t="shared" ref="F89" si="46">SUM(F73:F88)</f>
        <v>12406</v>
      </c>
      <c r="G89" s="17">
        <f t="shared" ref="G89" si="47">SUM(G73:G88)</f>
        <v>1062490</v>
      </c>
      <c r="H89" s="17">
        <f t="shared" ref="H89" si="48">SUM(H73:H88)</f>
        <v>1670665</v>
      </c>
    </row>
    <row r="90" spans="1:8" s="1" customFormat="1" ht="20.149999999999999" customHeight="1" thickBot="1" x14ac:dyDescent="0.3">
      <c r="A90" s="381"/>
      <c r="B90" s="382"/>
      <c r="C90" s="382"/>
      <c r="D90" s="382"/>
      <c r="E90" s="382"/>
      <c r="F90" s="382"/>
      <c r="G90" s="382"/>
      <c r="H90" s="382"/>
    </row>
    <row r="91" spans="1:8" s="1" customFormat="1" ht="20.149999999999999" customHeight="1" x14ac:dyDescent="0.25">
      <c r="A91" s="389" t="s">
        <v>256</v>
      </c>
      <c r="B91" s="390"/>
      <c r="C91" s="390"/>
      <c r="D91" s="390"/>
      <c r="E91" s="390"/>
      <c r="F91" s="390"/>
      <c r="G91" s="390"/>
      <c r="H91" s="391"/>
    </row>
    <row r="92" spans="1:8" s="1" customFormat="1" ht="20.149999999999999" customHeight="1" x14ac:dyDescent="0.25">
      <c r="A92" s="378" t="s">
        <v>233</v>
      </c>
      <c r="B92" s="359" t="s">
        <v>234</v>
      </c>
      <c r="C92" s="359"/>
      <c r="D92" s="359"/>
      <c r="E92" s="359" t="s">
        <v>235</v>
      </c>
      <c r="F92" s="359"/>
      <c r="G92" s="359"/>
      <c r="H92" s="380" t="s">
        <v>224</v>
      </c>
    </row>
    <row r="93" spans="1:8" s="1" customFormat="1" ht="20.149999999999999" customHeight="1" x14ac:dyDescent="0.25">
      <c r="A93" s="419"/>
      <c r="B93" s="214" t="s">
        <v>236</v>
      </c>
      <c r="C93" s="214" t="s">
        <v>237</v>
      </c>
      <c r="D93" s="214" t="s">
        <v>224</v>
      </c>
      <c r="E93" s="214" t="s">
        <v>236</v>
      </c>
      <c r="F93" s="214" t="s">
        <v>237</v>
      </c>
      <c r="G93" s="214" t="s">
        <v>224</v>
      </c>
      <c r="H93" s="380"/>
    </row>
    <row r="94" spans="1:8" s="1" customFormat="1" ht="20.149999999999999" customHeight="1" x14ac:dyDescent="0.25">
      <c r="A94" s="21" t="s">
        <v>217</v>
      </c>
      <c r="B94" s="13">
        <v>385266</v>
      </c>
      <c r="C94" s="13">
        <v>85568</v>
      </c>
      <c r="D94" s="14">
        <f>B94+C94</f>
        <v>470834</v>
      </c>
      <c r="E94" s="13">
        <v>31322</v>
      </c>
      <c r="F94" s="13">
        <v>12902</v>
      </c>
      <c r="G94" s="18">
        <f>E94+F94</f>
        <v>44224</v>
      </c>
      <c r="H94" s="20">
        <f>SUM(D94,G94)</f>
        <v>515058</v>
      </c>
    </row>
    <row r="95" spans="1:8" s="1" customFormat="1" ht="20.149999999999999" customHeight="1" x14ac:dyDescent="0.25">
      <c r="A95" s="215" t="s">
        <v>238</v>
      </c>
      <c r="B95" s="13">
        <v>0</v>
      </c>
      <c r="C95" s="13">
        <v>0</v>
      </c>
      <c r="D95" s="14">
        <f>B95+C95</f>
        <v>0</v>
      </c>
      <c r="E95" s="13">
        <v>0</v>
      </c>
      <c r="F95" s="13">
        <v>0</v>
      </c>
      <c r="G95" s="18">
        <f>E95+F95</f>
        <v>0</v>
      </c>
      <c r="H95" s="20">
        <f>SUM(D95,G95)</f>
        <v>0</v>
      </c>
    </row>
    <row r="96" spans="1:8" s="1" customFormat="1" ht="20.149999999999999" customHeight="1" x14ac:dyDescent="0.25">
      <c r="A96" s="215" t="s">
        <v>239</v>
      </c>
      <c r="B96" s="156">
        <v>0</v>
      </c>
      <c r="C96" s="156">
        <v>0</v>
      </c>
      <c r="D96" s="157">
        <f t="shared" ref="D96:D109" si="49">B96+C96</f>
        <v>0</v>
      </c>
      <c r="E96" s="156">
        <v>1035662</v>
      </c>
      <c r="F96" s="156">
        <v>0</v>
      </c>
      <c r="G96" s="19">
        <f t="shared" ref="G96:G109" si="50">E96+F96</f>
        <v>1035662</v>
      </c>
      <c r="H96" s="20">
        <f t="shared" ref="H96:H109" si="51">SUM(D96,G96)</f>
        <v>1035662</v>
      </c>
    </row>
    <row r="97" spans="1:8" s="1" customFormat="1" ht="20.149999999999999" customHeight="1" x14ac:dyDescent="0.25">
      <c r="A97" s="215" t="s">
        <v>240</v>
      </c>
      <c r="B97" s="156">
        <v>0</v>
      </c>
      <c r="C97" s="156">
        <v>0</v>
      </c>
      <c r="D97" s="157">
        <f t="shared" si="49"/>
        <v>0</v>
      </c>
      <c r="E97" s="156">
        <v>22272</v>
      </c>
      <c r="F97" s="156">
        <v>0</v>
      </c>
      <c r="G97" s="19">
        <f t="shared" si="50"/>
        <v>22272</v>
      </c>
      <c r="H97" s="20">
        <f t="shared" si="51"/>
        <v>22272</v>
      </c>
    </row>
    <row r="98" spans="1:8" s="1" customFormat="1" ht="20.149999999999999" customHeight="1" x14ac:dyDescent="0.25">
      <c r="A98" s="28" t="s">
        <v>241</v>
      </c>
      <c r="B98" s="156">
        <v>0</v>
      </c>
      <c r="C98" s="156">
        <v>0</v>
      </c>
      <c r="D98" s="157">
        <f t="shared" si="49"/>
        <v>0</v>
      </c>
      <c r="E98" s="156">
        <v>0</v>
      </c>
      <c r="F98" s="156">
        <v>0</v>
      </c>
      <c r="G98" s="19">
        <f t="shared" si="50"/>
        <v>0</v>
      </c>
      <c r="H98" s="20">
        <f t="shared" si="51"/>
        <v>0</v>
      </c>
    </row>
    <row r="99" spans="1:8" s="1" customFormat="1" ht="20.149999999999999" customHeight="1" x14ac:dyDescent="0.25">
      <c r="A99" s="215" t="s">
        <v>242</v>
      </c>
      <c r="B99" s="156">
        <v>0</v>
      </c>
      <c r="C99" s="156">
        <v>0</v>
      </c>
      <c r="D99" s="157">
        <f t="shared" si="49"/>
        <v>0</v>
      </c>
      <c r="E99" s="156">
        <v>0</v>
      </c>
      <c r="F99" s="156">
        <v>0</v>
      </c>
      <c r="G99" s="19">
        <f t="shared" si="50"/>
        <v>0</v>
      </c>
      <c r="H99" s="20">
        <f t="shared" si="51"/>
        <v>0</v>
      </c>
    </row>
    <row r="100" spans="1:8" s="1" customFormat="1" ht="20.149999999999999" customHeight="1" x14ac:dyDescent="0.25">
      <c r="A100" s="215" t="s">
        <v>243</v>
      </c>
      <c r="B100" s="156">
        <v>0</v>
      </c>
      <c r="C100" s="156">
        <v>0</v>
      </c>
      <c r="D100" s="157">
        <f t="shared" si="49"/>
        <v>0</v>
      </c>
      <c r="E100" s="156">
        <v>0</v>
      </c>
      <c r="F100" s="156">
        <v>0</v>
      </c>
      <c r="G100" s="19">
        <f t="shared" si="50"/>
        <v>0</v>
      </c>
      <c r="H100" s="20">
        <f t="shared" si="51"/>
        <v>0</v>
      </c>
    </row>
    <row r="101" spans="1:8" s="1" customFormat="1" ht="20.149999999999999" customHeight="1" x14ac:dyDescent="0.25">
      <c r="A101" s="215" t="s">
        <v>244</v>
      </c>
      <c r="B101" s="156">
        <v>0</v>
      </c>
      <c r="C101" s="156">
        <v>0</v>
      </c>
      <c r="D101" s="157">
        <f t="shared" si="49"/>
        <v>0</v>
      </c>
      <c r="E101" s="156">
        <v>0</v>
      </c>
      <c r="F101" s="156">
        <v>0</v>
      </c>
      <c r="G101" s="19">
        <f t="shared" si="50"/>
        <v>0</v>
      </c>
      <c r="H101" s="20">
        <f t="shared" si="51"/>
        <v>0</v>
      </c>
    </row>
    <row r="102" spans="1:8" s="1" customFormat="1" ht="20.149999999999999" customHeight="1" x14ac:dyDescent="0.25">
      <c r="A102" s="215" t="s">
        <v>245</v>
      </c>
      <c r="B102" s="156">
        <v>0</v>
      </c>
      <c r="C102" s="156">
        <v>0</v>
      </c>
      <c r="D102" s="157">
        <f t="shared" si="49"/>
        <v>0</v>
      </c>
      <c r="E102" s="156">
        <v>0</v>
      </c>
      <c r="F102" s="156">
        <v>0</v>
      </c>
      <c r="G102" s="19">
        <f t="shared" si="50"/>
        <v>0</v>
      </c>
      <c r="H102" s="20">
        <f t="shared" si="51"/>
        <v>0</v>
      </c>
    </row>
    <row r="103" spans="1:8" s="1" customFormat="1" ht="20.149999999999999" customHeight="1" x14ac:dyDescent="0.25">
      <c r="A103" s="215" t="s">
        <v>246</v>
      </c>
      <c r="B103" s="156">
        <v>0</v>
      </c>
      <c r="C103" s="156">
        <v>0</v>
      </c>
      <c r="D103" s="157">
        <f t="shared" si="49"/>
        <v>0</v>
      </c>
      <c r="E103" s="156">
        <v>0</v>
      </c>
      <c r="F103" s="156">
        <v>0</v>
      </c>
      <c r="G103" s="19">
        <f t="shared" si="50"/>
        <v>0</v>
      </c>
      <c r="H103" s="20">
        <f t="shared" si="51"/>
        <v>0</v>
      </c>
    </row>
    <row r="104" spans="1:8" s="1" customFormat="1" ht="20.149999999999999" customHeight="1" x14ac:dyDescent="0.25">
      <c r="A104" s="215" t="s">
        <v>247</v>
      </c>
      <c r="B104" s="156">
        <v>0</v>
      </c>
      <c r="C104" s="156">
        <v>0</v>
      </c>
      <c r="D104" s="157">
        <f t="shared" si="49"/>
        <v>0</v>
      </c>
      <c r="E104" s="156">
        <v>0</v>
      </c>
      <c r="F104" s="156">
        <v>0</v>
      </c>
      <c r="G104" s="19">
        <f t="shared" si="50"/>
        <v>0</v>
      </c>
      <c r="H104" s="20">
        <f t="shared" si="51"/>
        <v>0</v>
      </c>
    </row>
    <row r="105" spans="1:8" s="1" customFormat="1" ht="20.149999999999999" customHeight="1" x14ac:dyDescent="0.25">
      <c r="A105" s="215" t="s">
        <v>248</v>
      </c>
      <c r="B105" s="156">
        <v>48240</v>
      </c>
      <c r="C105" s="156">
        <v>0</v>
      </c>
      <c r="D105" s="157">
        <f t="shared" si="49"/>
        <v>48240</v>
      </c>
      <c r="E105" s="156">
        <v>0</v>
      </c>
      <c r="F105" s="156">
        <v>0</v>
      </c>
      <c r="G105" s="19">
        <f t="shared" si="50"/>
        <v>0</v>
      </c>
      <c r="H105" s="20">
        <f t="shared" si="51"/>
        <v>48240</v>
      </c>
    </row>
    <row r="106" spans="1:8" s="1" customFormat="1" ht="20.149999999999999" customHeight="1" x14ac:dyDescent="0.25">
      <c r="A106" s="215" t="s">
        <v>249</v>
      </c>
      <c r="B106" s="156">
        <v>0</v>
      </c>
      <c r="C106" s="156">
        <v>0</v>
      </c>
      <c r="D106" s="157">
        <f t="shared" si="49"/>
        <v>0</v>
      </c>
      <c r="E106" s="156">
        <v>0</v>
      </c>
      <c r="F106" s="156">
        <v>0</v>
      </c>
      <c r="G106" s="19">
        <f t="shared" si="50"/>
        <v>0</v>
      </c>
      <c r="H106" s="20">
        <f t="shared" si="51"/>
        <v>0</v>
      </c>
    </row>
    <row r="107" spans="1:8" s="1" customFormat="1" ht="20.149999999999999" customHeight="1" x14ac:dyDescent="0.25">
      <c r="A107" s="215" t="s">
        <v>250</v>
      </c>
      <c r="B107" s="156">
        <v>101576</v>
      </c>
      <c r="C107" s="156">
        <v>0</v>
      </c>
      <c r="D107" s="157">
        <f t="shared" si="49"/>
        <v>101576</v>
      </c>
      <c r="E107" s="156">
        <v>0</v>
      </c>
      <c r="F107" s="156">
        <v>0</v>
      </c>
      <c r="G107" s="19">
        <f t="shared" si="50"/>
        <v>0</v>
      </c>
      <c r="H107" s="20">
        <f t="shared" si="51"/>
        <v>101576</v>
      </c>
    </row>
    <row r="108" spans="1:8" s="1" customFormat="1" ht="20.149999999999999" customHeight="1" x14ac:dyDescent="0.25">
      <c r="A108" s="215" t="s">
        <v>251</v>
      </c>
      <c r="B108" s="156">
        <v>11852</v>
      </c>
      <c r="C108" s="156">
        <v>0</v>
      </c>
      <c r="D108" s="157">
        <f t="shared" si="49"/>
        <v>11852</v>
      </c>
      <c r="E108" s="156">
        <v>2831</v>
      </c>
      <c r="F108" s="156">
        <v>0</v>
      </c>
      <c r="G108" s="19">
        <f t="shared" si="50"/>
        <v>2831</v>
      </c>
      <c r="H108" s="20">
        <f t="shared" si="51"/>
        <v>14683</v>
      </c>
    </row>
    <row r="109" spans="1:8" s="1" customFormat="1" ht="20.149999999999999" customHeight="1" x14ac:dyDescent="0.25">
      <c r="A109" s="215" t="s">
        <v>252</v>
      </c>
      <c r="B109" s="156">
        <v>0</v>
      </c>
      <c r="C109" s="156">
        <v>0</v>
      </c>
      <c r="D109" s="157">
        <f t="shared" si="49"/>
        <v>0</v>
      </c>
      <c r="E109" s="156">
        <v>0</v>
      </c>
      <c r="F109" s="156">
        <v>0</v>
      </c>
      <c r="G109" s="19">
        <f t="shared" si="50"/>
        <v>0</v>
      </c>
      <c r="H109" s="20">
        <f t="shared" si="51"/>
        <v>0</v>
      </c>
    </row>
    <row r="110" spans="1:8" s="1" customFormat="1" ht="20.149999999999999" customHeight="1" thickBot="1" x14ac:dyDescent="0.3">
      <c r="A110" s="16" t="s">
        <v>224</v>
      </c>
      <c r="B110" s="17">
        <f>SUM(B94:B109)</f>
        <v>546934</v>
      </c>
      <c r="C110" s="17">
        <f t="shared" ref="C110" si="52">SUM(C94:C109)</f>
        <v>85568</v>
      </c>
      <c r="D110" s="17">
        <f t="shared" ref="D110" si="53">SUM(D94:D109)</f>
        <v>632502</v>
      </c>
      <c r="E110" s="17">
        <f t="shared" ref="E110" si="54">SUM(E94:E109)</f>
        <v>1092087</v>
      </c>
      <c r="F110" s="17">
        <f t="shared" ref="F110" si="55">SUM(F94:F109)</f>
        <v>12902</v>
      </c>
      <c r="G110" s="17">
        <f t="shared" ref="G110" si="56">SUM(G94:G109)</f>
        <v>1104989</v>
      </c>
      <c r="H110" s="17">
        <f t="shared" ref="H110" si="57">SUM(H94:H109)</f>
        <v>1737491</v>
      </c>
    </row>
    <row r="111" spans="1:8" ht="20.149999999999999" customHeight="1" x14ac:dyDescent="0.25"/>
    <row r="112" spans="1:8" ht="20.149999999999999" customHeight="1" thickBot="1" x14ac:dyDescent="0.3"/>
    <row r="113" spans="1:14" s="1" customFormat="1" ht="20.149999999999999" customHeight="1" thickBot="1" x14ac:dyDescent="0.3">
      <c r="A113" s="366" t="s">
        <v>233</v>
      </c>
      <c r="B113" s="367"/>
      <c r="C113" s="367"/>
      <c r="D113" s="368"/>
      <c r="E113" s="22" t="s">
        <v>257</v>
      </c>
      <c r="F113" s="372" t="s">
        <v>258</v>
      </c>
      <c r="G113" s="373"/>
      <c r="H113" s="374"/>
    </row>
    <row r="114" spans="1:14" s="1" customFormat="1" ht="20.149999999999999" customHeight="1" x14ac:dyDescent="0.25">
      <c r="A114" s="369" t="s">
        <v>217</v>
      </c>
      <c r="B114" s="370"/>
      <c r="C114" s="370"/>
      <c r="D114" s="371"/>
      <c r="E114" s="26" t="s">
        <v>259</v>
      </c>
      <c r="F114" s="355" t="s">
        <v>260</v>
      </c>
      <c r="G114" s="356"/>
      <c r="H114" s="357"/>
    </row>
    <row r="115" spans="1:14" s="1" customFormat="1" ht="20.149999999999999" customHeight="1" x14ac:dyDescent="0.25">
      <c r="A115" s="363" t="s">
        <v>238</v>
      </c>
      <c r="B115" s="364"/>
      <c r="C115" s="364"/>
      <c r="D115" s="365"/>
      <c r="E115" s="26" t="s">
        <v>261</v>
      </c>
      <c r="F115" s="416" t="s">
        <v>262</v>
      </c>
      <c r="G115" s="417"/>
      <c r="H115" s="418"/>
      <c r="K115" s="358"/>
      <c r="L115" s="358"/>
      <c r="M115" s="358"/>
      <c r="N115" s="358"/>
    </row>
    <row r="116" spans="1:14" s="1" customFormat="1" ht="20.149999999999999" customHeight="1" x14ac:dyDescent="0.25">
      <c r="A116" s="360" t="s">
        <v>239</v>
      </c>
      <c r="B116" s="361"/>
      <c r="C116" s="361"/>
      <c r="D116" s="362"/>
      <c r="E116" s="26" t="s">
        <v>263</v>
      </c>
      <c r="F116" s="404" t="s">
        <v>264</v>
      </c>
      <c r="G116" s="405"/>
      <c r="H116" s="406"/>
      <c r="K116" s="213"/>
      <c r="L116" s="213"/>
      <c r="M116" s="213"/>
      <c r="N116" s="213"/>
    </row>
    <row r="117" spans="1:14" s="1" customFormat="1" ht="20.149999999999999" customHeight="1" x14ac:dyDescent="0.25">
      <c r="A117" s="360" t="s">
        <v>240</v>
      </c>
      <c r="B117" s="361"/>
      <c r="C117" s="361"/>
      <c r="D117" s="362"/>
      <c r="E117" s="26" t="s">
        <v>265</v>
      </c>
      <c r="F117" s="404" t="s">
        <v>266</v>
      </c>
      <c r="G117" s="405"/>
      <c r="H117" s="406"/>
      <c r="K117" s="213"/>
      <c r="L117" s="213"/>
      <c r="M117" s="213"/>
      <c r="N117" s="213"/>
    </row>
    <row r="118" spans="1:14" s="1" customFormat="1" ht="20.149999999999999" customHeight="1" x14ac:dyDescent="0.25">
      <c r="A118" s="349" t="s">
        <v>241</v>
      </c>
      <c r="B118" s="350"/>
      <c r="C118" s="350"/>
      <c r="D118" s="351"/>
      <c r="E118" s="26" t="s">
        <v>267</v>
      </c>
      <c r="F118" s="352" t="s">
        <v>268</v>
      </c>
      <c r="G118" s="353"/>
      <c r="H118" s="354"/>
      <c r="K118" s="213"/>
      <c r="L118" s="213"/>
      <c r="M118" s="213"/>
      <c r="N118" s="213"/>
    </row>
    <row r="119" spans="1:14" s="1" customFormat="1" ht="20.149999999999999" customHeight="1" x14ac:dyDescent="0.25">
      <c r="A119" s="360" t="s">
        <v>242</v>
      </c>
      <c r="B119" s="361"/>
      <c r="C119" s="361"/>
      <c r="D119" s="362"/>
      <c r="E119" s="26" t="s">
        <v>269</v>
      </c>
      <c r="F119" s="404" t="s">
        <v>270</v>
      </c>
      <c r="G119" s="405"/>
      <c r="H119" s="406"/>
      <c r="K119" s="213"/>
      <c r="L119" s="213"/>
      <c r="M119" s="213"/>
      <c r="N119" s="213"/>
    </row>
    <row r="120" spans="1:14" s="1" customFormat="1" ht="20.149999999999999" customHeight="1" x14ac:dyDescent="0.25">
      <c r="A120" s="360" t="s">
        <v>243</v>
      </c>
      <c r="B120" s="361"/>
      <c r="C120" s="361"/>
      <c r="D120" s="362"/>
      <c r="E120" s="26" t="s">
        <v>271</v>
      </c>
      <c r="F120" s="404" t="s">
        <v>272</v>
      </c>
      <c r="G120" s="405"/>
      <c r="H120" s="406"/>
      <c r="K120" s="213"/>
      <c r="L120" s="213"/>
      <c r="M120" s="213"/>
      <c r="N120" s="213"/>
    </row>
    <row r="121" spans="1:14" s="1" customFormat="1" ht="20.149999999999999" customHeight="1" x14ac:dyDescent="0.25">
      <c r="A121" s="360" t="s">
        <v>244</v>
      </c>
      <c r="B121" s="361"/>
      <c r="C121" s="361"/>
      <c r="D121" s="362"/>
      <c r="E121" s="26" t="s">
        <v>273</v>
      </c>
      <c r="F121" s="404" t="s">
        <v>274</v>
      </c>
      <c r="G121" s="405"/>
      <c r="H121" s="406"/>
      <c r="K121" s="213"/>
      <c r="L121" s="213"/>
      <c r="M121" s="213"/>
      <c r="N121" s="213"/>
    </row>
    <row r="122" spans="1:14" s="1" customFormat="1" ht="20.149999999999999" customHeight="1" x14ac:dyDescent="0.25">
      <c r="A122" s="360" t="s">
        <v>245</v>
      </c>
      <c r="B122" s="361"/>
      <c r="C122" s="361"/>
      <c r="D122" s="362"/>
      <c r="E122" s="26" t="s">
        <v>275</v>
      </c>
      <c r="F122" s="404" t="s">
        <v>276</v>
      </c>
      <c r="G122" s="405"/>
      <c r="H122" s="406"/>
      <c r="K122" s="213"/>
      <c r="L122" s="213"/>
      <c r="M122" s="213"/>
      <c r="N122" s="213"/>
    </row>
    <row r="123" spans="1:14" s="1" customFormat="1" ht="20.149999999999999" customHeight="1" x14ac:dyDescent="0.25">
      <c r="A123" s="360" t="s">
        <v>277</v>
      </c>
      <c r="B123" s="361"/>
      <c r="C123" s="361"/>
      <c r="D123" s="362"/>
      <c r="E123" s="27"/>
      <c r="F123" s="413"/>
      <c r="G123" s="414"/>
      <c r="H123" s="415"/>
      <c r="K123" s="213"/>
      <c r="L123" s="213"/>
      <c r="M123" s="213"/>
      <c r="N123" s="213"/>
    </row>
    <row r="124" spans="1:14" s="1" customFormat="1" ht="20.149999999999999" customHeight="1" x14ac:dyDescent="0.25">
      <c r="A124" s="392" t="s">
        <v>278</v>
      </c>
      <c r="B124" s="393"/>
      <c r="C124" s="393"/>
      <c r="D124" s="394"/>
      <c r="E124" s="26" t="s">
        <v>279</v>
      </c>
      <c r="F124" s="404" t="s">
        <v>280</v>
      </c>
      <c r="G124" s="405"/>
      <c r="H124" s="406"/>
      <c r="K124" s="23"/>
      <c r="L124" s="23"/>
      <c r="M124" s="23"/>
      <c r="N124" s="23"/>
    </row>
    <row r="125" spans="1:14" s="1" customFormat="1" ht="20.149999999999999" customHeight="1" x14ac:dyDescent="0.25">
      <c r="A125" s="392" t="s">
        <v>281</v>
      </c>
      <c r="B125" s="393"/>
      <c r="C125" s="393"/>
      <c r="D125" s="394"/>
      <c r="E125" s="26" t="s">
        <v>282</v>
      </c>
      <c r="F125" s="404" t="s">
        <v>283</v>
      </c>
      <c r="G125" s="405"/>
      <c r="H125" s="406"/>
      <c r="K125" s="23"/>
      <c r="L125" s="23"/>
      <c r="M125" s="23"/>
      <c r="N125" s="23"/>
    </row>
    <row r="126" spans="1:14" s="1" customFormat="1" ht="20.149999999999999" customHeight="1" x14ac:dyDescent="0.25">
      <c r="A126" s="392" t="s">
        <v>284</v>
      </c>
      <c r="B126" s="393"/>
      <c r="C126" s="393"/>
      <c r="D126" s="394"/>
      <c r="E126" s="26" t="s">
        <v>285</v>
      </c>
      <c r="F126" s="404" t="s">
        <v>286</v>
      </c>
      <c r="G126" s="405"/>
      <c r="H126" s="406"/>
      <c r="K126" s="23"/>
      <c r="L126" s="23"/>
      <c r="M126" s="23"/>
      <c r="N126" s="23"/>
    </row>
    <row r="127" spans="1:14" s="1" customFormat="1" ht="20.149999999999999" customHeight="1" x14ac:dyDescent="0.25">
      <c r="A127" s="360" t="s">
        <v>247</v>
      </c>
      <c r="B127" s="361"/>
      <c r="C127" s="361"/>
      <c r="D127" s="362"/>
      <c r="E127" s="27"/>
      <c r="F127" s="410"/>
      <c r="G127" s="411"/>
      <c r="H127" s="412"/>
      <c r="K127" s="213"/>
      <c r="L127" s="213"/>
      <c r="M127" s="213"/>
      <c r="N127" s="213"/>
    </row>
    <row r="128" spans="1:14" s="1" customFormat="1" ht="20.149999999999999" customHeight="1" x14ac:dyDescent="0.25">
      <c r="A128" s="392" t="s">
        <v>287</v>
      </c>
      <c r="B128" s="393"/>
      <c r="C128" s="393"/>
      <c r="D128" s="394"/>
      <c r="E128" s="26" t="s">
        <v>288</v>
      </c>
      <c r="F128" s="404" t="s">
        <v>289</v>
      </c>
      <c r="G128" s="405"/>
      <c r="H128" s="406"/>
      <c r="K128" s="23"/>
      <c r="L128" s="23"/>
      <c r="M128" s="23"/>
      <c r="N128" s="23"/>
    </row>
    <row r="129" spans="1:14" s="1" customFormat="1" ht="20.149999999999999" customHeight="1" x14ac:dyDescent="0.25">
      <c r="A129" s="392" t="s">
        <v>290</v>
      </c>
      <c r="B129" s="393"/>
      <c r="C129" s="393"/>
      <c r="D129" s="394"/>
      <c r="E129" s="26" t="s">
        <v>291</v>
      </c>
      <c r="F129" s="404" t="s">
        <v>292</v>
      </c>
      <c r="G129" s="405"/>
      <c r="H129" s="406"/>
      <c r="K129" s="23"/>
      <c r="L129" s="23"/>
      <c r="M129" s="23"/>
      <c r="N129" s="23"/>
    </row>
    <row r="130" spans="1:14" s="1" customFormat="1" ht="20.149999999999999" customHeight="1" x14ac:dyDescent="0.25">
      <c r="A130" s="392" t="s">
        <v>293</v>
      </c>
      <c r="B130" s="393"/>
      <c r="C130" s="393"/>
      <c r="D130" s="394"/>
      <c r="E130" s="26" t="s">
        <v>294</v>
      </c>
      <c r="F130" s="404" t="s">
        <v>295</v>
      </c>
      <c r="G130" s="405"/>
      <c r="H130" s="406"/>
      <c r="K130" s="23"/>
      <c r="L130" s="23"/>
      <c r="M130" s="23"/>
      <c r="N130" s="23"/>
    </row>
    <row r="131" spans="1:14" s="1" customFormat="1" ht="20.149999999999999" customHeight="1" x14ac:dyDescent="0.25">
      <c r="A131" s="398" t="s">
        <v>296</v>
      </c>
      <c r="B131" s="399"/>
      <c r="C131" s="399"/>
      <c r="D131" s="400"/>
      <c r="E131" s="26" t="s">
        <v>297</v>
      </c>
      <c r="F131" s="407" t="s">
        <v>298</v>
      </c>
      <c r="G131" s="408"/>
      <c r="H131" s="409"/>
      <c r="K131" s="24"/>
      <c r="L131" s="24"/>
      <c r="M131" s="24"/>
      <c r="N131" s="24"/>
    </row>
    <row r="132" spans="1:14" s="1" customFormat="1" ht="20.149999999999999" customHeight="1" x14ac:dyDescent="0.25">
      <c r="A132" s="360" t="s">
        <v>248</v>
      </c>
      <c r="B132" s="361"/>
      <c r="C132" s="361"/>
      <c r="D132" s="362"/>
      <c r="E132" s="26" t="s">
        <v>259</v>
      </c>
      <c r="F132" s="404" t="s">
        <v>299</v>
      </c>
      <c r="G132" s="405"/>
      <c r="H132" s="406"/>
      <c r="K132" s="213"/>
      <c r="L132" s="213"/>
      <c r="M132" s="213"/>
      <c r="N132" s="213"/>
    </row>
    <row r="133" spans="1:14" s="1" customFormat="1" ht="20.149999999999999" customHeight="1" x14ac:dyDescent="0.25">
      <c r="A133" s="360" t="s">
        <v>249</v>
      </c>
      <c r="B133" s="361"/>
      <c r="C133" s="361"/>
      <c r="D133" s="362"/>
      <c r="E133" s="26" t="s">
        <v>259</v>
      </c>
      <c r="F133" s="404" t="s">
        <v>300</v>
      </c>
      <c r="G133" s="405"/>
      <c r="H133" s="406"/>
      <c r="K133" s="213"/>
      <c r="L133" s="213"/>
      <c r="M133" s="213"/>
      <c r="N133" s="213"/>
    </row>
    <row r="134" spans="1:14" s="1" customFormat="1" ht="20.149999999999999" customHeight="1" x14ac:dyDescent="0.25">
      <c r="A134" s="360" t="s">
        <v>250</v>
      </c>
      <c r="B134" s="361"/>
      <c r="C134" s="361"/>
      <c r="D134" s="362"/>
      <c r="E134" s="26" t="s">
        <v>301</v>
      </c>
      <c r="F134" s="404" t="s">
        <v>302</v>
      </c>
      <c r="G134" s="405"/>
      <c r="H134" s="406"/>
      <c r="K134" s="213"/>
      <c r="L134" s="213"/>
      <c r="M134" s="213"/>
      <c r="N134" s="213"/>
    </row>
    <row r="135" spans="1:14" s="1" customFormat="1" ht="20.149999999999999" customHeight="1" thickBot="1" x14ac:dyDescent="0.3">
      <c r="A135" s="395" t="s">
        <v>252</v>
      </c>
      <c r="B135" s="396"/>
      <c r="C135" s="396"/>
      <c r="D135" s="397"/>
      <c r="E135" s="25" t="s">
        <v>259</v>
      </c>
      <c r="F135" s="401" t="s">
        <v>303</v>
      </c>
      <c r="G135" s="402"/>
      <c r="H135" s="403"/>
      <c r="K135" s="213"/>
      <c r="L135" s="213"/>
      <c r="M135" s="213"/>
      <c r="N135" s="213"/>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r:id="rId2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8"/>
  </cols>
  <sheetData>
    <row r="1" spans="1:2" x14ac:dyDescent="0.25">
      <c r="A1" s="8" t="s">
        <v>304</v>
      </c>
      <c r="B1" s="8" t="s">
        <v>305</v>
      </c>
    </row>
    <row r="2" spans="1:2" x14ac:dyDescent="0.25">
      <c r="A2" s="8">
        <v>1</v>
      </c>
      <c r="B2" s="8" t="s">
        <v>306</v>
      </c>
    </row>
    <row r="3" spans="1:2" x14ac:dyDescent="0.25">
      <c r="A3" s="8">
        <v>2</v>
      </c>
      <c r="B3" s="8" t="s">
        <v>307</v>
      </c>
    </row>
    <row r="4" spans="1:2" x14ac:dyDescent="0.25">
      <c r="A4" s="8">
        <v>3</v>
      </c>
    </row>
    <row r="5" spans="1:2" x14ac:dyDescent="0.25">
      <c r="A5" s="8">
        <v>4</v>
      </c>
    </row>
    <row r="6" spans="1:2" x14ac:dyDescent="0.25">
      <c r="A6" s="8">
        <v>5</v>
      </c>
    </row>
    <row r="7" spans="1:2" x14ac:dyDescent="0.25">
      <c r="A7" s="8">
        <v>6</v>
      </c>
    </row>
    <row r="8" spans="1:2" x14ac:dyDescent="0.25">
      <c r="A8" s="8">
        <v>7</v>
      </c>
    </row>
    <row r="9" spans="1:2" x14ac:dyDescent="0.25">
      <c r="A9" s="8">
        <v>8</v>
      </c>
    </row>
    <row r="10" spans="1:2" x14ac:dyDescent="0.25">
      <c r="A10" s="8">
        <v>9</v>
      </c>
    </row>
    <row r="11" spans="1:2" x14ac:dyDescent="0.25">
      <c r="A11" s="8">
        <v>10</v>
      </c>
    </row>
    <row r="12" spans="1:2" x14ac:dyDescent="0.25">
      <c r="A12" s="8">
        <v>11</v>
      </c>
    </row>
    <row r="13" spans="1:2" x14ac:dyDescent="0.25">
      <c r="A13" s="8">
        <v>12</v>
      </c>
    </row>
    <row r="14" spans="1:2" x14ac:dyDescent="0.25">
      <c r="A14" s="8">
        <v>13</v>
      </c>
    </row>
    <row r="15" spans="1:2" x14ac:dyDescent="0.25">
      <c r="A15" s="8">
        <v>14</v>
      </c>
    </row>
    <row r="16" spans="1:2" x14ac:dyDescent="0.25">
      <c r="A16" s="8">
        <v>15</v>
      </c>
    </row>
    <row r="17" spans="1:1" x14ac:dyDescent="0.25">
      <c r="A17" s="8">
        <v>16</v>
      </c>
    </row>
    <row r="18" spans="1:1" x14ac:dyDescent="0.25">
      <c r="A18" s="8">
        <v>17</v>
      </c>
    </row>
    <row r="19" spans="1:1" x14ac:dyDescent="0.25">
      <c r="A19" s="8">
        <v>18</v>
      </c>
    </row>
    <row r="20" spans="1:1" x14ac:dyDescent="0.25">
      <c r="A20" s="8">
        <v>19</v>
      </c>
    </row>
    <row r="21" spans="1:1" x14ac:dyDescent="0.25">
      <c r="A21" s="8">
        <v>20</v>
      </c>
    </row>
    <row r="22" spans="1:1" x14ac:dyDescent="0.25">
      <c r="A22" s="8">
        <v>21</v>
      </c>
    </row>
    <row r="23" spans="1:1" x14ac:dyDescent="0.25">
      <c r="A23" s="8">
        <v>22</v>
      </c>
    </row>
    <row r="24" spans="1:1" x14ac:dyDescent="0.25">
      <c r="A24" s="8">
        <v>23</v>
      </c>
    </row>
    <row r="25" spans="1:1" x14ac:dyDescent="0.25">
      <c r="A25" s="8">
        <v>24</v>
      </c>
    </row>
    <row r="26" spans="1:1" x14ac:dyDescent="0.25">
      <c r="A26" s="8">
        <v>25</v>
      </c>
    </row>
    <row r="27" spans="1:1" x14ac:dyDescent="0.25">
      <c r="A27" s="8">
        <v>26</v>
      </c>
    </row>
    <row r="28" spans="1:1" x14ac:dyDescent="0.25">
      <c r="A28" s="8">
        <v>27</v>
      </c>
    </row>
    <row r="29" spans="1:1" x14ac:dyDescent="0.25">
      <c r="A29" s="8">
        <v>28</v>
      </c>
    </row>
    <row r="30" spans="1:1" x14ac:dyDescent="0.25">
      <c r="A30" s="8">
        <v>29</v>
      </c>
    </row>
    <row r="31" spans="1:1" x14ac:dyDescent="0.25">
      <c r="A31" s="8">
        <v>30</v>
      </c>
    </row>
    <row r="32" spans="1:1" x14ac:dyDescent="0.25">
      <c r="A32" s="8">
        <v>31</v>
      </c>
    </row>
    <row r="33" spans="1:1" x14ac:dyDescent="0.25">
      <c r="A33" s="8">
        <v>32</v>
      </c>
    </row>
    <row r="34" spans="1:1" x14ac:dyDescent="0.25">
      <c r="A34" s="8">
        <v>33</v>
      </c>
    </row>
    <row r="35" spans="1:1" x14ac:dyDescent="0.25">
      <c r="A35" s="8">
        <v>34</v>
      </c>
    </row>
    <row r="36" spans="1:1" x14ac:dyDescent="0.25">
      <c r="A36" s="8">
        <v>35</v>
      </c>
    </row>
    <row r="37" spans="1:1" x14ac:dyDescent="0.25">
      <c r="A37" s="8">
        <v>36</v>
      </c>
    </row>
    <row r="38" spans="1:1" x14ac:dyDescent="0.25">
      <c r="A38" s="8">
        <v>37</v>
      </c>
    </row>
    <row r="39" spans="1:1" x14ac:dyDescent="0.25">
      <c r="A39" s="8">
        <v>38</v>
      </c>
    </row>
    <row r="40" spans="1:1" x14ac:dyDescent="0.25">
      <c r="A40" s="8">
        <v>39</v>
      </c>
    </row>
    <row r="41" spans="1:1" x14ac:dyDescent="0.25">
      <c r="A41" s="8">
        <v>40</v>
      </c>
    </row>
    <row r="42" spans="1:1" x14ac:dyDescent="0.25">
      <c r="A42" s="8">
        <v>41</v>
      </c>
    </row>
    <row r="43" spans="1:1" x14ac:dyDescent="0.25">
      <c r="A43" s="8">
        <v>42</v>
      </c>
    </row>
    <row r="44" spans="1:1" x14ac:dyDescent="0.25">
      <c r="A44" s="8">
        <v>43</v>
      </c>
    </row>
    <row r="45" spans="1:1" x14ac:dyDescent="0.25">
      <c r="A45" s="8">
        <v>44</v>
      </c>
    </row>
    <row r="46" spans="1:1" x14ac:dyDescent="0.25">
      <c r="A46" s="8">
        <v>45</v>
      </c>
    </row>
    <row r="47" spans="1:1" x14ac:dyDescent="0.25">
      <c r="A47" s="8">
        <v>46</v>
      </c>
    </row>
    <row r="48" spans="1:1" x14ac:dyDescent="0.25">
      <c r="A48" s="8">
        <v>47</v>
      </c>
    </row>
    <row r="49" spans="1:1" x14ac:dyDescent="0.25">
      <c r="A49" s="8">
        <v>48</v>
      </c>
    </row>
    <row r="50" spans="1:1" x14ac:dyDescent="0.25">
      <c r="A50" s="8">
        <v>49</v>
      </c>
    </row>
    <row r="51" spans="1:1" x14ac:dyDescent="0.25">
      <c r="A51" s="8">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YanZheng</dc:creator>
  <cp:keywords/>
  <dc:description/>
  <cp:lastModifiedBy>VITA Program</cp:lastModifiedBy>
  <cp:revision/>
  <dcterms:created xsi:type="dcterms:W3CDTF">2011-02-22T14:15:27Z</dcterms:created>
  <dcterms:modified xsi:type="dcterms:W3CDTF">2021-10-18T17:41:24Z</dcterms:modified>
  <cp:category/>
  <cp:contentStatus/>
</cp:coreProperties>
</file>