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C:\Users\dms27377\Desktop\FINAL PLANS FOR WEBSITE\VT\"/>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'3-Academic-Financial'!$A$1:$L$59</definedName>
    <definedName name="_xlnm.Print_Area" localSheetId="5">'4-GF Request'!$A$1:$H$14</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H15" i="5" l="1"/>
  <c r="E15" i="5"/>
  <c r="G31" i="5" l="1"/>
  <c r="G33" i="5"/>
  <c r="G35" i="5"/>
  <c r="G37" i="5"/>
  <c r="G39" i="5"/>
  <c r="G40" i="5"/>
  <c r="G41" i="5"/>
  <c r="G42" i="5"/>
  <c r="G43" i="5"/>
  <c r="G45" i="5"/>
  <c r="D46" i="5"/>
  <c r="D45" i="5"/>
  <c r="D42" i="5"/>
  <c r="D41" i="5"/>
  <c r="D40" i="5"/>
  <c r="D39" i="5"/>
  <c r="D37" i="5"/>
  <c r="D35" i="5"/>
  <c r="D33" i="5"/>
  <c r="F14" i="5" l="1"/>
  <c r="E56" i="28" l="1"/>
  <c r="E55" i="28"/>
  <c r="E54" i="28"/>
  <c r="E53" i="28"/>
  <c r="E52" i="28"/>
  <c r="E51" i="28"/>
  <c r="E43" i="28"/>
  <c r="E42" i="28"/>
  <c r="E41" i="28"/>
  <c r="E40" i="28"/>
  <c r="E39" i="28"/>
  <c r="E38" i="28"/>
  <c r="E30" i="28"/>
  <c r="E29" i="28"/>
  <c r="E28" i="28"/>
  <c r="E27" i="28"/>
  <c r="E26" i="28"/>
  <c r="E25" i="28"/>
  <c r="E13" i="28"/>
  <c r="E14" i="28"/>
  <c r="E15" i="28"/>
  <c r="E16" i="28"/>
  <c r="E17" i="28"/>
  <c r="E12" i="28"/>
  <c r="D38" i="5" l="1"/>
  <c r="D36" i="5"/>
  <c r="E39" i="5" l="1"/>
  <c r="H39" i="5"/>
  <c r="E15" i="29" l="1"/>
  <c r="E9" i="29"/>
  <c r="C9" i="29"/>
  <c r="C15" i="29"/>
  <c r="A2" i="29" l="1"/>
  <c r="A2" i="28" l="1"/>
  <c r="F44" i="28"/>
  <c r="D17" i="28"/>
  <c r="D16" i="28"/>
  <c r="D15" i="28"/>
  <c r="D14" i="28"/>
  <c r="I12" i="28"/>
  <c r="J12" i="28" s="1"/>
  <c r="D12" i="28"/>
  <c r="G57" i="28" l="1"/>
  <c r="F18" i="28"/>
  <c r="C18" i="28"/>
  <c r="D18" i="28" s="1"/>
  <c r="G31" i="28"/>
  <c r="C57" i="28"/>
  <c r="D13" i="28"/>
  <c r="C31" i="28"/>
  <c r="I38" i="28"/>
  <c r="J38" i="28" s="1"/>
  <c r="I51" i="28"/>
  <c r="J51" i="28" s="1"/>
  <c r="E18" i="28"/>
  <c r="I25" i="28"/>
  <c r="J25" i="28" s="1"/>
  <c r="C44" i="28"/>
  <c r="G44" i="28"/>
  <c r="F57" i="28"/>
  <c r="G18" i="28"/>
  <c r="E31" i="28"/>
  <c r="E44" i="28"/>
  <c r="E57" i="28"/>
  <c r="F31" i="28"/>
  <c r="E31" i="5"/>
  <c r="H42" i="5" l="1"/>
  <c r="E42" i="5"/>
  <c r="H45" i="5"/>
  <c r="E45" i="5"/>
  <c r="G38" i="5"/>
  <c r="I36" i="5"/>
  <c r="G36" i="5" s="1"/>
  <c r="G34" i="5"/>
  <c r="G32" i="5"/>
  <c r="G14" i="21"/>
  <c r="A2" i="21"/>
  <c r="H46" i="5"/>
  <c r="H44" i="5"/>
  <c r="H43" i="5"/>
  <c r="I43" i="5"/>
  <c r="H41" i="5"/>
  <c r="H40" i="5"/>
  <c r="H37" i="5"/>
  <c r="H35" i="5"/>
  <c r="H33" i="5"/>
  <c r="H31" i="5"/>
  <c r="E46" i="5"/>
  <c r="E44" i="5"/>
  <c r="E43" i="5"/>
  <c r="D43" i="5" s="1"/>
  <c r="E41" i="5"/>
  <c r="E40" i="5"/>
  <c r="E37" i="5"/>
  <c r="E35" i="5"/>
  <c r="E33" i="5"/>
  <c r="H22" i="5"/>
  <c r="H21" i="5"/>
  <c r="H20" i="5"/>
  <c r="H19" i="5"/>
  <c r="H18" i="5"/>
  <c r="H17" i="5"/>
  <c r="H16" i="5"/>
  <c r="E22" i="5"/>
  <c r="E21" i="5"/>
  <c r="E20" i="5"/>
  <c r="E19" i="5"/>
  <c r="E18" i="5"/>
  <c r="E17" i="5"/>
  <c r="E16" i="5"/>
  <c r="I35" i="5"/>
  <c r="I22" i="5"/>
  <c r="I21" i="5"/>
  <c r="I20" i="5"/>
  <c r="I19" i="5"/>
  <c r="I18" i="5"/>
  <c r="I17" i="5"/>
  <c r="I16" i="5"/>
  <c r="A2" i="5"/>
  <c r="B52" i="28"/>
  <c r="B53" i="28"/>
  <c r="B54" i="28"/>
  <c r="B39" i="28"/>
  <c r="B40" i="28"/>
  <c r="B41" i="28"/>
  <c r="B26" i="28"/>
  <c r="B27" i="28"/>
  <c r="B28" i="28"/>
  <c r="B12" i="28"/>
  <c r="B13" i="28"/>
  <c r="H13" i="28" s="1"/>
  <c r="B14" i="28"/>
  <c r="H14" i="28" s="1"/>
  <c r="B15" i="28"/>
  <c r="H15" i="28" s="1"/>
  <c r="F22" i="5"/>
  <c r="F18" i="5"/>
  <c r="F17" i="5"/>
  <c r="F16" i="5"/>
  <c r="F19" i="5"/>
  <c r="F20" i="5"/>
  <c r="F21" i="5"/>
  <c r="D108" i="9"/>
  <c r="H108" i="9" s="1"/>
  <c r="G108" i="9"/>
  <c r="D87" i="9"/>
  <c r="G87" i="9"/>
  <c r="H87" i="9"/>
  <c r="G66" i="9"/>
  <c r="D66" i="9"/>
  <c r="H66" i="9"/>
  <c r="D45" i="9"/>
  <c r="H45" i="9" s="1"/>
  <c r="G45" i="9"/>
  <c r="D24" i="9"/>
  <c r="H24" i="9" s="1"/>
  <c r="G24" i="9"/>
  <c r="D37" i="9"/>
  <c r="G37" i="9"/>
  <c r="H37" i="9"/>
  <c r="F47" i="9"/>
  <c r="E47" i="9"/>
  <c r="C47" i="9"/>
  <c r="B47" i="9"/>
  <c r="D46" i="9"/>
  <c r="G46" i="9"/>
  <c r="H46" i="9"/>
  <c r="G44" i="9"/>
  <c r="D44" i="9"/>
  <c r="H44" i="9" s="1"/>
  <c r="G43" i="9"/>
  <c r="D43" i="9"/>
  <c r="H43" i="9" s="1"/>
  <c r="G42" i="9"/>
  <c r="D42" i="9"/>
  <c r="G41" i="9"/>
  <c r="H41" i="9" s="1"/>
  <c r="D41" i="9"/>
  <c r="G40" i="9"/>
  <c r="D40" i="9"/>
  <c r="H40" i="9" s="1"/>
  <c r="G39" i="9"/>
  <c r="G47" i="9" s="1"/>
  <c r="D39" i="9"/>
  <c r="G38" i="9"/>
  <c r="D38" i="9"/>
  <c r="H38" i="9" s="1"/>
  <c r="G36" i="9"/>
  <c r="D36" i="9"/>
  <c r="G34" i="9"/>
  <c r="D34" i="9"/>
  <c r="H34" i="9" s="1"/>
  <c r="G33" i="9"/>
  <c r="D33" i="9"/>
  <c r="G32" i="9"/>
  <c r="D32" i="9"/>
  <c r="G31" i="9"/>
  <c r="D31" i="9"/>
  <c r="H31" i="9"/>
  <c r="F110" i="9"/>
  <c r="E110" i="9"/>
  <c r="C110" i="9"/>
  <c r="B110" i="9"/>
  <c r="G109" i="9"/>
  <c r="D109" i="9"/>
  <c r="G107" i="9"/>
  <c r="D107" i="9"/>
  <c r="H107" i="9" s="1"/>
  <c r="G106" i="9"/>
  <c r="D106" i="9"/>
  <c r="H106" i="9"/>
  <c r="G105" i="9"/>
  <c r="D105" i="9"/>
  <c r="H105" i="9"/>
  <c r="G104" i="9"/>
  <c r="H104" i="9" s="1"/>
  <c r="D104" i="9"/>
  <c r="G103" i="9"/>
  <c r="D103" i="9"/>
  <c r="G102" i="9"/>
  <c r="H102" i="9" s="1"/>
  <c r="D102" i="9"/>
  <c r="G101" i="9"/>
  <c r="D101" i="9"/>
  <c r="G100" i="9"/>
  <c r="H100" i="9" s="1"/>
  <c r="D100" i="9"/>
  <c r="G99" i="9"/>
  <c r="D99" i="9"/>
  <c r="H99" i="9"/>
  <c r="G98" i="9"/>
  <c r="D98" i="9"/>
  <c r="G97" i="9"/>
  <c r="G110" i="9" s="1"/>
  <c r="D97" i="9"/>
  <c r="H97" i="9" s="1"/>
  <c r="G96" i="9"/>
  <c r="D96" i="9"/>
  <c r="G95" i="9"/>
  <c r="D95" i="9"/>
  <c r="H95" i="9" s="1"/>
  <c r="H110" i="9" s="1"/>
  <c r="G94" i="9"/>
  <c r="D94" i="9"/>
  <c r="F89" i="9"/>
  <c r="E89" i="9"/>
  <c r="C89" i="9"/>
  <c r="B89" i="9"/>
  <c r="G88" i="9"/>
  <c r="D88" i="9"/>
  <c r="H88" i="9" s="1"/>
  <c r="G86" i="9"/>
  <c r="D86" i="9"/>
  <c r="H86" i="9" s="1"/>
  <c r="G85" i="9"/>
  <c r="H85" i="9" s="1"/>
  <c r="D85" i="9"/>
  <c r="G84" i="9"/>
  <c r="D84" i="9"/>
  <c r="H84" i="9" s="1"/>
  <c r="G83" i="9"/>
  <c r="D83" i="9"/>
  <c r="H83" i="9"/>
  <c r="G82" i="9"/>
  <c r="H82" i="9" s="1"/>
  <c r="D82" i="9"/>
  <c r="G81" i="9"/>
  <c r="D81" i="9"/>
  <c r="H81" i="9" s="1"/>
  <c r="G80" i="9"/>
  <c r="D80" i="9"/>
  <c r="H80" i="9" s="1"/>
  <c r="G79" i="9"/>
  <c r="H79" i="9" s="1"/>
  <c r="D79" i="9"/>
  <c r="G78" i="9"/>
  <c r="D78" i="9"/>
  <c r="H78" i="9" s="1"/>
  <c r="G77" i="9"/>
  <c r="D77" i="9"/>
  <c r="H77" i="9"/>
  <c r="G76" i="9"/>
  <c r="H76" i="9" s="1"/>
  <c r="D76" i="9"/>
  <c r="G75" i="9"/>
  <c r="D75" i="9"/>
  <c r="H75" i="9" s="1"/>
  <c r="G74" i="9"/>
  <c r="D74" i="9"/>
  <c r="D89" i="9" s="1"/>
  <c r="G73" i="9"/>
  <c r="H73" i="9" s="1"/>
  <c r="H89" i="9" s="1"/>
  <c r="D73" i="9"/>
  <c r="G56" i="9"/>
  <c r="D56" i="9"/>
  <c r="H56" i="9"/>
  <c r="F68" i="9"/>
  <c r="E68" i="9"/>
  <c r="C68" i="9"/>
  <c r="B68" i="9"/>
  <c r="G67" i="9"/>
  <c r="D67" i="9"/>
  <c r="G65" i="9"/>
  <c r="D65" i="9"/>
  <c r="H65" i="9" s="1"/>
  <c r="G64" i="9"/>
  <c r="D64" i="9"/>
  <c r="H64" i="9"/>
  <c r="G63" i="9"/>
  <c r="D63" i="9"/>
  <c r="G62" i="9"/>
  <c r="D62" i="9"/>
  <c r="H62" i="9" s="1"/>
  <c r="G61" i="9"/>
  <c r="H61" i="9" s="1"/>
  <c r="D61" i="9"/>
  <c r="G60" i="9"/>
  <c r="D60" i="9"/>
  <c r="G59" i="9"/>
  <c r="D59" i="9"/>
  <c r="G58" i="9"/>
  <c r="D58" i="9"/>
  <c r="G57" i="9"/>
  <c r="H57" i="9" s="1"/>
  <c r="D57" i="9"/>
  <c r="G55" i="9"/>
  <c r="D55" i="9"/>
  <c r="G54" i="9"/>
  <c r="H54" i="9" s="1"/>
  <c r="D54" i="9"/>
  <c r="G53" i="9"/>
  <c r="D53" i="9"/>
  <c r="D68" i="9" s="1"/>
  <c r="G52" i="9"/>
  <c r="G68" i="9" s="1"/>
  <c r="D52" i="9"/>
  <c r="F26" i="9"/>
  <c r="E26" i="9"/>
  <c r="C26" i="9"/>
  <c r="B26" i="9"/>
  <c r="H109" i="9"/>
  <c r="H33" i="9"/>
  <c r="H32" i="9"/>
  <c r="H36" i="9"/>
  <c r="H42" i="9"/>
  <c r="H103" i="9"/>
  <c r="H53" i="9"/>
  <c r="H58" i="9"/>
  <c r="H67" i="9"/>
  <c r="H96" i="9"/>
  <c r="H59" i="9"/>
  <c r="H94" i="9"/>
  <c r="H101" i="9"/>
  <c r="H55" i="9"/>
  <c r="H63" i="9"/>
  <c r="H98" i="9"/>
  <c r="H60" i="9"/>
  <c r="H74" i="9"/>
  <c r="H52" i="9"/>
  <c r="H68" i="9" s="1"/>
  <c r="G10" i="9"/>
  <c r="G26" i="9" s="1"/>
  <c r="D10" i="9"/>
  <c r="H10" i="9" s="1"/>
  <c r="G25" i="9"/>
  <c r="D25" i="9"/>
  <c r="H25" i="9" s="1"/>
  <c r="G23" i="9"/>
  <c r="D23" i="9"/>
  <c r="G22" i="9"/>
  <c r="D22" i="9"/>
  <c r="G21" i="9"/>
  <c r="D21" i="9"/>
  <c r="H21" i="9" s="1"/>
  <c r="G20" i="9"/>
  <c r="D20" i="9"/>
  <c r="H20" i="9" s="1"/>
  <c r="G19" i="9"/>
  <c r="D19" i="9"/>
  <c r="G18" i="9"/>
  <c r="D18" i="9"/>
  <c r="H18" i="9" s="1"/>
  <c r="G17" i="9"/>
  <c r="D17" i="9"/>
  <c r="H17" i="9"/>
  <c r="G15" i="9"/>
  <c r="H15" i="9" s="1"/>
  <c r="D15" i="9"/>
  <c r="G13" i="9"/>
  <c r="D13" i="9"/>
  <c r="H13" i="9" s="1"/>
  <c r="G12" i="9"/>
  <c r="H12" i="9" s="1"/>
  <c r="D12" i="9"/>
  <c r="G11" i="9"/>
  <c r="D11" i="9"/>
  <c r="H11" i="9"/>
  <c r="H19" i="9"/>
  <c r="H23" i="9"/>
  <c r="H22" i="9"/>
  <c r="A1" i="9"/>
  <c r="A2" i="9"/>
  <c r="A2" i="2"/>
  <c r="H52" i="28" l="1"/>
  <c r="D52" i="28"/>
  <c r="H41" i="28"/>
  <c r="D41" i="28"/>
  <c r="H54" i="28"/>
  <c r="D54" i="28"/>
  <c r="H53" i="28"/>
  <c r="D53" i="28"/>
  <c r="H40" i="28"/>
  <c r="D40" i="28"/>
  <c r="H39" i="28"/>
  <c r="D39" i="28"/>
  <c r="H28" i="28"/>
  <c r="D28" i="28"/>
  <c r="H27" i="28"/>
  <c r="D27" i="28"/>
  <c r="H26" i="28"/>
  <c r="D26" i="28"/>
  <c r="F14" i="21"/>
  <c r="H26" i="9"/>
  <c r="D47" i="9"/>
  <c r="D26" i="9"/>
  <c r="D110" i="9"/>
  <c r="H39" i="9"/>
  <c r="H47" i="9" s="1"/>
  <c r="D14" i="21"/>
  <c r="E14" i="21"/>
  <c r="G89" i="9"/>
  <c r="G12" i="5"/>
  <c r="B51" i="28"/>
  <c r="E22" i="2"/>
  <c r="C29" i="2"/>
  <c r="B38" i="28"/>
  <c r="D22" i="2"/>
  <c r="B25" i="28"/>
  <c r="C22" i="2"/>
  <c r="G15" i="5"/>
  <c r="G19" i="5"/>
  <c r="D16" i="5"/>
  <c r="G11" i="5"/>
  <c r="G18" i="5"/>
  <c r="G22" i="5"/>
  <c r="E29" i="2"/>
  <c r="B29" i="28"/>
  <c r="B17" i="28"/>
  <c r="H17" i="28" s="1"/>
  <c r="B56" i="28"/>
  <c r="D29" i="2"/>
  <c r="D20" i="5"/>
  <c r="H12" i="28"/>
  <c r="B30" i="28"/>
  <c r="B42" i="28"/>
  <c r="B16" i="28"/>
  <c r="H16" i="28" s="1"/>
  <c r="B43" i="28"/>
  <c r="B55" i="28"/>
  <c r="B29" i="2"/>
  <c r="B22" i="2"/>
  <c r="D13" i="5"/>
  <c r="G16" i="5"/>
  <c r="D18" i="5"/>
  <c r="G14" i="5"/>
  <c r="G17" i="5"/>
  <c r="G21" i="5"/>
  <c r="D22" i="5"/>
  <c r="D15" i="5"/>
  <c r="D19" i="5"/>
  <c r="H24" i="5"/>
  <c r="H30" i="5" s="1"/>
  <c r="H47" i="5" s="1"/>
  <c r="I24" i="5"/>
  <c r="I30" i="5" s="1"/>
  <c r="F24" i="5"/>
  <c r="F30" i="5" s="1"/>
  <c r="D14" i="5"/>
  <c r="D17" i="5"/>
  <c r="D21" i="5"/>
  <c r="G13" i="5"/>
  <c r="G20" i="5"/>
  <c r="G46" i="5"/>
  <c r="D12" i="5"/>
  <c r="H38" i="28" l="1"/>
  <c r="H44" i="28" s="1"/>
  <c r="D38" i="28"/>
  <c r="H56" i="28"/>
  <c r="D56" i="28"/>
  <c r="H51" i="28"/>
  <c r="D51" i="28"/>
  <c r="H55" i="28"/>
  <c r="D55" i="28"/>
  <c r="H43" i="28"/>
  <c r="D43" i="28"/>
  <c r="H42" i="28"/>
  <c r="D42" i="28"/>
  <c r="H29" i="28"/>
  <c r="D29" i="28"/>
  <c r="H30" i="28"/>
  <c r="D30" i="28"/>
  <c r="H25" i="28"/>
  <c r="H31" i="28" s="1"/>
  <c r="D25" i="28"/>
  <c r="B18" i="28"/>
  <c r="B31" i="28"/>
  <c r="D31" i="28" s="1"/>
  <c r="G24" i="5"/>
  <c r="G30" i="5" s="1"/>
  <c r="B44" i="28"/>
  <c r="D44" i="28" s="1"/>
  <c r="H18" i="28"/>
  <c r="H57" i="28"/>
  <c r="B57" i="28"/>
  <c r="D57" i="28" s="1"/>
  <c r="D31" i="5"/>
  <c r="D32" i="5"/>
  <c r="D34" i="5"/>
  <c r="E24" i="5"/>
  <c r="E30" i="5" s="1"/>
  <c r="E47" i="5" s="1"/>
  <c r="D11" i="5"/>
  <c r="D24" i="5" s="1"/>
  <c r="D30" i="5" s="1"/>
  <c r="D44" i="5" l="1"/>
  <c r="D47" i="5" s="1"/>
  <c r="F47" i="5"/>
  <c r="H58" i="5" s="1"/>
  <c r="G44" i="5"/>
  <c r="G47" i="5" s="1"/>
  <c r="I47" i="5"/>
  <c r="I58" i="5" s="1"/>
</calcChain>
</file>

<file path=xl/sharedStrings.xml><?xml version="1.0" encoding="utf-8"?>
<sst xmlns="http://schemas.openxmlformats.org/spreadsheetml/2006/main" count="531" uniqueCount="296">
  <si>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</si>
  <si>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</si>
  <si>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</si>
  <si>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</si>
  <si>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</si>
  <si>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</si>
  <si>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</si>
  <si>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</si>
  <si>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</si>
  <si>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</si>
  <si>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</si>
  <si>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</si>
  <si>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</si>
  <si>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</si>
  <si>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</si>
  <si>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</si>
  <si>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</si>
  <si>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</si>
  <si>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</si>
  <si>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</si>
  <si>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</si>
  <si>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</si>
  <si>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</si>
  <si>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</si>
  <si>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</si>
  <si>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</si>
  <si>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</si>
  <si>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</si>
  <si>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</si>
  <si>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</si>
  <si>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</si>
  <si>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</si>
  <si>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</si>
  <si>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</si>
  <si>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</si>
  <si>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</si>
  <si>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</si>
  <si>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</si>
  <si>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</si>
  <si>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</si>
  <si>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</si>
  <si>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</si>
  <si>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</si>
  <si>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</si>
  <si>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</si>
  <si>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</si>
  <si>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</si>
  <si>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</si>
  <si>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</si>
  <si>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</si>
  <si>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</si>
  <si>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</si>
  <si>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</si>
  <si>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</si>
  <si>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</si>
  <si>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</si>
  <si>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</si>
  <si>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</si>
  <si>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</si>
  <si>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</si>
  <si>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</si>
  <si>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</si>
  <si>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</si>
  <si>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</si>
  <si>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</si>
  <si>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</si>
  <si>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</si>
  <si>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</si>
  <si>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</si>
  <si>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</si>
  <si>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</si>
  <si>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</si>
  <si>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</si>
  <si>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</si>
  <si>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</si>
  <si>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</si>
  <si>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</si>
  <si>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</si>
  <si>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</si>
  <si>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</si>
  <si>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</si>
  <si>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</si>
  <si>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</si>
  <si>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</si>
  <si>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</si>
  <si>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</si>
  <si>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</si>
  <si>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</si>
  <si>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</si>
  <si>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</si>
  <si>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</si>
  <si>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</si>
  <si>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</si>
  <si>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</si>
  <si>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</si>
  <si>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</si>
  <si>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</si>
  <si>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</si>
  <si>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</si>
  <si>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</si>
  <si>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</si>
  <si>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</si>
  <si>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</si>
  <si>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</si>
  <si>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</si>
  <si>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</si>
  <si>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</si>
  <si>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</si>
  <si>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</si>
  <si>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</si>
  <si>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</si>
  <si>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</si>
  <si>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</si>
  <si>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</si>
  <si>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</si>
  <si>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</si>
  <si>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</si>
  <si>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</si>
  <si>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</si>
  <si>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</si>
  <si>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</si>
  <si>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</si>
  <si>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</si>
  <si>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</si>
  <si>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</si>
  <si>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</si>
  <si>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</si>
  <si>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t>Increase Classified Staff Salaries ($)</t>
  </si>
  <si>
    <r>
      <t>Classified Salary Increase Rate (%)</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</si>
  <si>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</si>
  <si>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</si>
  <si>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</si>
  <si>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</si>
  <si>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</si>
  <si>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</si>
  <si>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</si>
  <si>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</si>
  <si>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</si>
  <si>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</si>
  <si>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</si>
  <si>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</si>
  <si>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</si>
  <si>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</si>
  <si>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</si>
  <si>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</si>
  <si>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</si>
  <si>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</si>
  <si>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</si>
  <si>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</si>
  <si>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</si>
  <si>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</si>
  <si>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</si>
  <si>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</si>
  <si>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</si>
  <si>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</si>
  <si>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</si>
  <si>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</si>
  <si>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</si>
  <si>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</si>
  <si>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</si>
  <si>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</si>
  <si>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</si>
  <si>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</si>
  <si>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</si>
  <si>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</si>
  <si>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</si>
  <si>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</si>
  <si>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</si>
  <si>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</si>
  <si>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</si>
  <si>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</si>
  <si>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</si>
  <si>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</si>
  <si>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</si>
  <si>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</si>
  <si>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</si>
  <si>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</si>
  <si>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</si>
  <si>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</si>
  <si>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</si>
  <si>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</si>
  <si>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</si>
  <si>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</si>
  <si>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</si>
  <si>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</si>
  <si>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</si>
  <si>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</si>
  <si>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</si>
  <si>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</si>
  <si>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</si>
  <si>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</si>
  <si>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</si>
  <si>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</si>
  <si>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</si>
  <si>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</si>
  <si>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</si>
  <si>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</si>
  <si>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</si>
  <si>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</si>
  <si>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</si>
  <si>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</si>
  <si>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</si>
  <si>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</si>
  <si>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</si>
  <si>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</si>
  <si>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</si>
  <si>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</si>
  <si>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</si>
  <si>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</si>
  <si>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</si>
  <si>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</si>
  <si>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</si>
  <si>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</si>
  <si>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</si>
  <si>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</si>
  <si>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</si>
  <si>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</si>
  <si>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</si>
  <si>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</si>
  <si>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</si>
  <si>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</si>
  <si>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</si>
  <si>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</si>
  <si>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</si>
  <si>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</si>
  <si>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</si>
  <si>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</si>
  <si>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</si>
  <si>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</si>
  <si>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</si>
  <si>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</si>
  <si>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</si>
  <si>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</si>
  <si>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</si>
  <si>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</si>
  <si>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</si>
  <si>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</si>
  <si>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</si>
  <si>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</si>
  <si>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</si>
  <si>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</si>
  <si>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</si>
  <si>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</si>
  <si>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</si>
  <si>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</si>
  <si>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</si>
  <si>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</si>
  <si>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</si>
  <si>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</si>
  <si>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</si>
  <si>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</si>
  <si>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</si>
  <si>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</si>
  <si>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</si>
  <si>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</si>
  <si>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</si>
  <si>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</si>
  <si>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</si>
  <si>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</si>
  <si>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Virginia Tech</t>
  </si>
  <si>
    <t>208</t>
  </si>
  <si>
    <t>Increase Need-based Student Financial Aid for Virginia Undergraduates</t>
  </si>
  <si>
    <t>Equalize Support for Unique Military Activities</t>
  </si>
  <si>
    <r>
      <t xml:space="preserve">Moderate In-state Tuition Increases - </t>
    </r>
    <r>
      <rPr>
        <i/>
        <sz val="11"/>
        <color theme="1"/>
        <rFont val="Arial"/>
        <family val="2"/>
      </rPr>
      <t>Reduce planned increase of 4.9% to 2.9%.</t>
    </r>
  </si>
  <si>
    <r>
      <t>T&amp;R Faculty Salary Increase Rate(%)</t>
    </r>
    <r>
      <rPr>
        <vertAlign val="superscript"/>
        <sz val="12"/>
        <rFont val="Arial"/>
        <family val="2"/>
      </rPr>
      <t>2,4</t>
    </r>
  </si>
  <si>
    <r>
      <t>Admin. Faculty Salary Increase Rate (%)</t>
    </r>
    <r>
      <rPr>
        <vertAlign val="superscript"/>
        <sz val="12"/>
        <rFont val="Arial"/>
        <family val="2"/>
      </rPr>
      <t>2,4</t>
    </r>
  </si>
  <si>
    <r>
      <t>University Staff Salary Increase Rate (%)</t>
    </r>
    <r>
      <rPr>
        <vertAlign val="superscript"/>
        <sz val="12"/>
        <rFont val="Arial"/>
        <family val="2"/>
      </rPr>
      <t>2,5</t>
    </r>
  </si>
  <si>
    <r>
      <t>Other Tuition Discounts and Waivers</t>
    </r>
    <r>
      <rPr>
        <b/>
        <vertAlign val="superscript"/>
        <sz val="12"/>
        <color theme="1"/>
        <rFont val="Arial"/>
        <family val="2"/>
      </rPr>
      <t>(1)</t>
    </r>
  </si>
  <si>
    <t>Tim Hodge</t>
  </si>
  <si>
    <t>tlhodge@vt.edu</t>
  </si>
  <si>
    <t>540-231-6419</t>
  </si>
  <si>
    <t xml:space="preserve">(5) Represents the nongeneral fund cost (62%) of increasing staff salaries 3.0% to maintain market competitiveness. </t>
  </si>
  <si>
    <t xml:space="preserve">(1) At the direction of SCHEV, select waivers reported on the S1/S2 have been excluded from this category. For a complete picture for FY21, the out-of-state differential of $35,063,409, Employed in VA waiver of $380,770, Federal military waivers of $218,448, and State military waivers of $41,720 must be added to this total. Future year projected exclusions are escalated accordingly. </t>
  </si>
  <si>
    <r>
      <t xml:space="preserve">Advance Research Frontiers - </t>
    </r>
    <r>
      <rPr>
        <i/>
        <sz val="11"/>
        <color theme="1"/>
        <rFont val="Arial"/>
        <family val="2"/>
      </rPr>
      <t xml:space="preserve">Build capacity in transformative research domains including health, security, artificial intelligence, and quantum. </t>
    </r>
  </si>
  <si>
    <t xml:space="preserve">Equalizing the level of support with other military programs in the Commonwealth will allow the Corps to address mandatory cost increases and make progress on programmatic enhancements. </t>
  </si>
  <si>
    <t xml:space="preserve">State investment into targeted research will position Virginia Tech to compete for a share of the largest federal research budget in history. Strategic growth of Virginia Tech's research program will attract talent to Virginia, seed new partnerships with industry, and grow Virginia's startup-ecosystem. </t>
  </si>
  <si>
    <t xml:space="preserve">Investment in student financial aid will reduce the net price for Virginia residents in the first through third income quintiles. Reducing financial barriers for underrepresented Virginia undergraduates will enhance social and economic mobility for those Virginians most in need. </t>
  </si>
  <si>
    <t xml:space="preserve">Incremental state investment will enable the university to  hold in-state tuition and fees to inflationary levels while positioning the university to continue progress towards shared state and university goals </t>
  </si>
  <si>
    <t xml:space="preserve">(4) Represents the nongeneral fund cost (62%) of increasing faculty salaries 4.2% per year to enhance competitiveness over time. </t>
  </si>
  <si>
    <t>Advance Regional, National, and Global Impact</t>
  </si>
  <si>
    <t>Elevate the Ut Prosim Difference</t>
  </si>
  <si>
    <t>Be a Destination for Talent</t>
  </si>
  <si>
    <t>Ensure Institutional Excellence</t>
  </si>
  <si>
    <t>Reallocate Existing Resources to Support Critical Needs</t>
  </si>
  <si>
    <t>1,3</t>
  </si>
  <si>
    <t>1,2</t>
  </si>
  <si>
    <t xml:space="preserve">Continued redeployment of existing resources to high priority needs. </t>
  </si>
  <si>
    <t xml:space="preserve">Continue to develop and attract diverse talent across all roles of the university; Support faculty recruitment through competitive start-up packages. </t>
  </si>
  <si>
    <t>To continue to leverage our strengths in research and academics, Virginia Tech will implement new initiatives to bolster recruitment of mid-career faculty and retention of early-career faculty, advancement of student-centered experiential learning, and expansion of graduate enrollment in high demand disciplines. More information can be found in Part 3 of the narrative, page 3.</t>
  </si>
  <si>
    <t xml:space="preserve">Exploration of additional opportunities to advance these initiatives will continue. The university will carefully monitor progress towards achieving these strategic objectives,  including the university’s Tech Talent Investment Program agreement with the Commonwealth. </t>
  </si>
  <si>
    <t xml:space="preserve">Virginia Tech will build and support communities of discovery to facilitate engagement with diverse ideas, backgrounds, and culture. Initiatives include enhancements in academic advising and degree completion, increased financial aid for low- and middle-income Virginia undergraduates. More information can be found in Part 3 of the narrative, page 4. </t>
  </si>
  <si>
    <t xml:space="preserve">Continue investments in student financial aid to reduce student financial need and enhance university efforts to accelerate degree completion and retention, both contributing to reduced student debt burden, as resources allow. </t>
  </si>
  <si>
    <t>Continue implementation of best practices to enhance culture of continuous improvement and maximize cost savings to the university.</t>
  </si>
  <si>
    <t xml:space="preserve">Implement strategic reallocation of existing resources and identify cost-savings to support university strategic priorities. </t>
  </si>
  <si>
    <t xml:space="preserve">Virginia Tech will attract and empower a diverse and talented workforce who will champion our vision for the future. Initiatives include efforts to boost recruitment of diverse faculty and staff, support of faculty start-up packages, and enhance our support of the university's human capital. More information can be found in part 3 of the narrative, page 5. </t>
  </si>
  <si>
    <t>Virginia Tech will optimize efficiency and effectiveness of administrative functions to ensure alignment of fiscal resources and processes in support of strategic goals. The university will ensure compliance with federal and state mandates, and bolster information security needs. More information can be found in part 3 of the narrative, page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</si>
</sst>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_(* #,##0_);_(* \(#,##0\);_(* &quot;-&quot;??_);_(@_)"/>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0"/>
      <name val="Arial"/>
      <family val="2"/>
    </font>
    <font>
      <b/>
      <vertAlign val="superscript"/>
      <sz val="12"/>
      <color theme="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8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
      <left style="thin">
        <color auto="1"/>
      </left>
      <right style="thin">
        <color auto="1"/>
      </right>
      <top style="medium">
        <color auto="1"/>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style="thin">
        <color auto="1"/>
      </left>
      <right style="thin">
        <color auto="1"/>
      </right>
      <top style="thin">
        <color auto="1"/>
      </top>
      <bottom style="double">
        <color indexed="64"/>
      </bottom>
      <diagonal/>
    </border>
  </borders>
  <cellStyleXfs count="140">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9" fontId="4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8"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4" fontId="76" fillId="0" borderId="0" applyFont="0" applyFill="0" applyBorder="0" applyAlignment="0" applyProtection="0"/>
    <xf numFmtId="43" fontId="76" fillId="0" borderId="0" applyFont="0" applyFill="0" applyBorder="0" applyAlignment="0" applyProtection="0"/>
  </cellStyleXfs>
  <cellXfs count="442">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0" borderId="31" xfId="0" applyNumberFormat="1" applyFont="1" applyBorder="1" applyAlignment="1">
      <alignment horizontal="right" vertical="center" wrapText="1"/>
    </xf>
    <xf numFmtId="164" fontId="17" fillId="0" borderId="52" xfId="0" applyNumberFormat="1" applyFont="1" applyBorder="1" applyAlignment="1">
      <alignment horizontal="right" vertical="center" wrapText="1"/>
    </xf>
    <xf numFmtId="0" fontId="34" fillId="0" borderId="49" xfId="0" applyFont="1" applyBorder="1" applyAlignment="1">
      <alignment horizontal="center" vertical="top"/>
    </xf>
    <xf numFmtId="0" fontId="29" fillId="0" borderId="49" xfId="0" applyFont="1" applyBorder="1" applyAlignment="1">
      <alignment vertical="top" wrapText="1"/>
    </xf>
    <xf numFmtId="0" fontId="34" fillId="0" borderId="52" xfId="0" applyFont="1" applyBorder="1" applyAlignment="1">
      <alignment horizontal="center" vertical="top"/>
    </xf>
    <xf numFmtId="0" fontId="29" fillId="0" borderId="53" xfId="0" applyFont="1" applyBorder="1" applyAlignment="1">
      <alignment vertical="top" wrapText="1"/>
    </xf>
    <xf numFmtId="0" fontId="14" fillId="2" borderId="0" xfId="0" applyFont="1" applyFill="1"/>
    <xf numFmtId="0" fontId="29" fillId="0" borderId="56" xfId="0" applyFont="1" applyBorder="1" applyAlignment="1">
      <alignment horizontal="center" vertical="top" wrapText="1"/>
    </xf>
    <xf numFmtId="0" fontId="29" fillId="0" borderId="57" xfId="0" applyFont="1" applyBorder="1" applyAlignment="1">
      <alignment horizontal="center" vertical="top" wrapText="1"/>
    </xf>
    <xf numFmtId="164" fontId="17" fillId="2" borderId="33" xfId="0" applyNumberFormat="1" applyFont="1" applyFill="1" applyBorder="1" applyAlignment="1">
      <alignment horizontal="right" vertical="center"/>
    </xf>
    <xf numFmtId="0" fontId="30" fillId="5" borderId="16" xfId="0" applyFont="1" applyFill="1" applyBorder="1" applyAlignment="1">
      <alignment horizontal="center" vertical="center" wrapText="1"/>
    </xf>
    <xf numFmtId="0" fontId="12" fillId="0" borderId="0" xfId="0" applyFont="1" applyAlignment="1"/>
    <xf numFmtId="164" fontId="17" fillId="2" borderId="3" xfId="0" applyNumberFormat="1" applyFont="1" applyFill="1" applyBorder="1" applyAlignment="1">
      <alignment horizontal="right" vertical="center"/>
    </xf>
    <xf numFmtId="164" fontId="17" fillId="2" borderId="64" xfId="0" applyNumberFormat="1" applyFont="1" applyFill="1" applyBorder="1" applyAlignment="1">
      <alignment horizontal="right" vertical="center"/>
    </xf>
    <xf numFmtId="164" fontId="17" fillId="0" borderId="63" xfId="0" applyNumberFormat="1" applyFont="1" applyBorder="1" applyAlignment="1">
      <alignment horizontal="right" vertical="center" wrapText="1"/>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6" fillId="5" borderId="11" xfId="0" applyFont="1" applyFill="1" applyBorder="1" applyAlignment="1">
      <alignment horizontal="center" vertical="center" wrapText="1"/>
    </xf>
    <xf numFmtId="0" fontId="56" fillId="2" borderId="11" xfId="1" applyFont="1" applyFill="1" applyBorder="1" applyAlignment="1">
      <alignment horizontal="center" vertical="center" wrapText="1"/>
    </xf>
    <xf numFmtId="0" fontId="56" fillId="5" borderId="50" xfId="0" applyFont="1" applyFill="1" applyBorder="1" applyAlignment="1">
      <alignment horizontal="center" vertical="center" wrapText="1"/>
    </xf>
    <xf numFmtId="0" fontId="59" fillId="0" borderId="75" xfId="1" applyFont="1" applyBorder="1" applyAlignment="1">
      <alignment horizontal="left" vertical="top" wrapText="1"/>
    </xf>
    <xf numFmtId="0" fontId="14" fillId="0" borderId="0" xfId="1" applyFont="1" applyAlignment="1">
      <alignment horizontal="left" vertical="top" wrapText="1"/>
    </xf>
    <xf numFmtId="0" fontId="59" fillId="0" borderId="75" xfId="1" applyFont="1" applyFill="1" applyBorder="1" applyAlignment="1">
      <alignment horizontal="left" vertical="top" wrapText="1"/>
    </xf>
    <xf numFmtId="0" fontId="24" fillId="0" borderId="75" xfId="1" applyFont="1" applyFill="1" applyBorder="1" applyAlignment="1">
      <alignment horizontal="left" vertical="top" wrapText="1"/>
    </xf>
    <xf numFmtId="0" fontId="13" fillId="0" borderId="75" xfId="1" applyFont="1" applyFill="1" applyBorder="1" applyAlignment="1">
      <alignment horizontal="left" vertical="top" wrapText="1"/>
    </xf>
    <xf numFmtId="0" fontId="60" fillId="3" borderId="65" xfId="1" applyFont="1" applyFill="1" applyBorder="1" applyAlignment="1">
      <alignment horizontal="left" vertical="top" wrapText="1"/>
    </xf>
    <xf numFmtId="0" fontId="44" fillId="0" borderId="65" xfId="1" applyFont="1" applyFill="1" applyBorder="1" applyAlignment="1">
      <alignment horizontal="left" vertical="center" wrapText="1"/>
    </xf>
    <xf numFmtId="0" fontId="44" fillId="0" borderId="0" xfId="1" applyFont="1" applyAlignment="1">
      <alignment horizontal="left" vertical="center" wrapText="1"/>
    </xf>
    <xf numFmtId="0" fontId="55" fillId="0" borderId="0" xfId="1" applyFont="1" applyAlignment="1">
      <alignment horizontal="left" vertical="top" wrapText="1"/>
    </xf>
    <xf numFmtId="0" fontId="44" fillId="0" borderId="2" xfId="1" applyFont="1" applyFill="1" applyBorder="1" applyAlignment="1">
      <alignment horizontal="left" vertical="center" wrapText="1"/>
    </xf>
    <xf numFmtId="0" fontId="44" fillId="0" borderId="75" xfId="1" applyFont="1" applyBorder="1" applyAlignment="1">
      <alignment horizontal="left" vertical="center" wrapText="1"/>
    </xf>
    <xf numFmtId="0" fontId="47" fillId="3" borderId="17" xfId="1" applyFont="1" applyFill="1" applyBorder="1" applyAlignment="1">
      <alignment horizontal="left" vertical="center" wrapText="1"/>
    </xf>
    <xf numFmtId="0" fontId="14" fillId="0" borderId="0" xfId="1" applyFont="1" applyAlignment="1">
      <alignment horizontal="left" vertical="center" wrapText="1"/>
    </xf>
    <xf numFmtId="0" fontId="60" fillId="3" borderId="65" xfId="1" applyFont="1" applyFill="1" applyBorder="1" applyAlignment="1">
      <alignment horizontal="left" vertical="center" wrapText="1"/>
    </xf>
    <xf numFmtId="0" fontId="49" fillId="0" borderId="65" xfId="1" applyFont="1" applyBorder="1" applyAlignment="1">
      <alignment horizontal="left" vertical="center" wrapText="1"/>
    </xf>
    <xf numFmtId="0" fontId="44" fillId="0" borderId="0" xfId="1" applyFont="1" applyFill="1" applyAlignment="1">
      <alignment horizontal="left" vertical="center" wrapText="1"/>
    </xf>
    <xf numFmtId="0" fontId="63" fillId="3" borderId="65" xfId="1" applyFont="1" applyFill="1" applyBorder="1" applyAlignment="1">
      <alignment horizontal="left" vertical="center" wrapText="1"/>
    </xf>
    <xf numFmtId="0" fontId="64" fillId="0" borderId="0" xfId="1" applyFont="1" applyAlignment="1">
      <alignment horizontal="left" vertical="center" wrapText="1"/>
    </xf>
    <xf numFmtId="0" fontId="65" fillId="0" borderId="65" xfId="1" applyFont="1" applyBorder="1" applyAlignment="1">
      <alignment horizontal="left" vertical="center" wrapText="1"/>
    </xf>
    <xf numFmtId="0" fontId="44" fillId="0" borderId="65" xfId="1" applyFont="1" applyBorder="1" applyAlignment="1">
      <alignment horizontal="left" vertical="center" wrapText="1"/>
    </xf>
    <xf numFmtId="0" fontId="60" fillId="7" borderId="65" xfId="1" applyFont="1" applyFill="1" applyBorder="1" applyAlignment="1">
      <alignment horizontal="left" vertical="center" wrapText="1"/>
    </xf>
    <xf numFmtId="0" fontId="44" fillId="7" borderId="75" xfId="1" applyFont="1" applyFill="1" applyBorder="1" applyAlignment="1">
      <alignment horizontal="left" vertical="center" wrapText="1"/>
    </xf>
    <xf numFmtId="0" fontId="66" fillId="3" borderId="65" xfId="1" applyFont="1" applyFill="1" applyBorder="1" applyAlignment="1">
      <alignment horizontal="left" vertical="center" wrapText="1"/>
    </xf>
    <xf numFmtId="0" fontId="67" fillId="0" borderId="75" xfId="1" applyFont="1" applyBorder="1" applyAlignment="1">
      <alignment horizontal="left" vertical="center" wrapText="1"/>
    </xf>
    <xf numFmtId="0" fontId="62" fillId="0" borderId="0" xfId="1" applyFont="1" applyAlignment="1">
      <alignment horizontal="left" vertical="center" wrapText="1"/>
    </xf>
    <xf numFmtId="0" fontId="62" fillId="0" borderId="75" xfId="1" applyFont="1" applyBorder="1" applyAlignment="1">
      <alignment horizontal="left" vertical="center" wrapText="1"/>
    </xf>
    <xf numFmtId="0" fontId="14" fillId="0" borderId="75" xfId="1" applyFont="1" applyBorder="1" applyAlignment="1">
      <alignment horizontal="left" vertical="top" wrapText="1"/>
    </xf>
    <xf numFmtId="0" fontId="12" fillId="0" borderId="2" xfId="0" applyFont="1" applyBorder="1"/>
    <xf numFmtId="0" fontId="28" fillId="0" borderId="0" xfId="12" applyFont="1" applyBorder="1" applyAlignment="1">
      <alignment horizontal="left"/>
    </xf>
    <xf numFmtId="165" fontId="12" fillId="3" borderId="65"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69"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44" fillId="0" borderId="65"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2" fillId="6" borderId="0" xfId="0" applyFont="1" applyFill="1"/>
    <xf numFmtId="0" fontId="73" fillId="6" borderId="0" xfId="0" applyFont="1" applyFill="1"/>
    <xf numFmtId="0" fontId="17" fillId="6" borderId="0" xfId="0" applyFont="1" applyFill="1"/>
    <xf numFmtId="0" fontId="17" fillId="6" borderId="66" xfId="0" applyFont="1" applyFill="1" applyBorder="1" applyAlignment="1">
      <alignment horizontal="center" wrapText="1"/>
    </xf>
    <xf numFmtId="164" fontId="17" fillId="6" borderId="66"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4" fillId="6" borderId="65" xfId="0" applyFont="1" applyFill="1" applyBorder="1" applyAlignment="1">
      <alignment horizontal="left" vertical="center"/>
    </xf>
    <xf numFmtId="0" fontId="12" fillId="6" borderId="65"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1" fillId="6" borderId="66" xfId="0" applyFont="1" applyFill="1" applyBorder="1" applyAlignment="1">
      <alignment horizontal="center" vertical="center" wrapText="1"/>
    </xf>
    <xf numFmtId="0" fontId="51" fillId="6" borderId="67"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164" fontId="17" fillId="6" borderId="31" xfId="0" applyNumberFormat="1" applyFont="1" applyFill="1" applyBorder="1" applyAlignment="1">
      <alignment horizontal="right" vertical="center" wrapText="1"/>
    </xf>
    <xf numFmtId="0" fontId="34" fillId="6" borderId="52" xfId="0" applyFont="1" applyFill="1" applyBorder="1" applyAlignment="1">
      <alignment horizontal="center" vertical="top"/>
    </xf>
    <xf numFmtId="0" fontId="29" fillId="6" borderId="53" xfId="0" applyFont="1" applyFill="1" applyBorder="1" applyAlignment="1">
      <alignment vertical="top" wrapText="1"/>
    </xf>
    <xf numFmtId="0" fontId="29" fillId="6" borderId="57" xfId="0" applyFont="1" applyFill="1" applyBorder="1" applyAlignment="1">
      <alignment horizontal="center" vertical="top" wrapText="1"/>
    </xf>
    <xf numFmtId="164" fontId="17" fillId="6" borderId="52" xfId="0" applyNumberFormat="1" applyFont="1" applyFill="1" applyBorder="1" applyAlignment="1">
      <alignment horizontal="right" vertical="center" wrapText="1"/>
    </xf>
    <xf numFmtId="0" fontId="29" fillId="6" borderId="55" xfId="0" applyFont="1" applyFill="1" applyBorder="1" applyAlignment="1">
      <alignment horizontal="left" vertical="top" wrapText="1"/>
    </xf>
    <xf numFmtId="0" fontId="12" fillId="6" borderId="1" xfId="0" applyFont="1" applyFill="1" applyBorder="1" applyAlignment="1"/>
    <xf numFmtId="0" fontId="20" fillId="6" borderId="6" xfId="0" applyFont="1" applyFill="1" applyBorder="1" applyAlignment="1">
      <alignment vertical="center" wrapText="1"/>
    </xf>
    <xf numFmtId="0" fontId="53" fillId="6" borderId="2" xfId="0" applyFont="1" applyFill="1" applyBorder="1" applyAlignment="1"/>
    <xf numFmtId="0" fontId="54" fillId="6" borderId="65" xfId="0" applyFont="1" applyFill="1" applyBorder="1" applyAlignment="1"/>
    <xf numFmtId="0" fontId="12" fillId="6" borderId="65" xfId="0" applyFont="1" applyFill="1" applyBorder="1"/>
    <xf numFmtId="0" fontId="12" fillId="6" borderId="0" xfId="0" applyFont="1" applyFill="1" applyBorder="1" applyAlignment="1"/>
    <xf numFmtId="0" fontId="53"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2" fillId="6" borderId="0" xfId="1" applyFont="1" applyFill="1" applyBorder="1" applyAlignment="1">
      <alignment horizontal="center" vertical="center" wrapText="1"/>
    </xf>
    <xf numFmtId="0" fontId="12" fillId="6" borderId="0" xfId="0" applyFont="1" applyFill="1" applyBorder="1"/>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79" xfId="0" applyNumberFormat="1" applyFont="1" applyFill="1" applyBorder="1" applyAlignment="1">
      <alignment horizontal="right" wrapText="1"/>
    </xf>
    <xf numFmtId="165" fontId="12" fillId="6" borderId="79" xfId="1" applyNumberFormat="1" applyFont="1" applyFill="1" applyBorder="1" applyAlignment="1" applyProtection="1">
      <alignment horizontal="right"/>
      <protection locked="0"/>
    </xf>
    <xf numFmtId="0" fontId="53" fillId="6" borderId="4" xfId="0" applyFont="1" applyFill="1" applyBorder="1" applyAlignment="1" applyProtection="1">
      <protection locked="0"/>
    </xf>
    <xf numFmtId="0" fontId="14" fillId="0" borderId="83" xfId="1" applyFont="1" applyBorder="1" applyAlignment="1">
      <alignment horizontal="left" vertical="top" wrapText="1"/>
    </xf>
    <xf numFmtId="0" fontId="14" fillId="0" borderId="0" xfId="1" applyFont="1" applyBorder="1" applyAlignment="1">
      <alignment horizontal="left" vertical="top" wrapText="1"/>
    </xf>
    <xf numFmtId="0" fontId="13" fillId="0" borderId="2" xfId="1" applyFont="1" applyFill="1" applyBorder="1" applyAlignment="1">
      <alignment horizontal="left" vertical="top" wrapText="1"/>
    </xf>
    <xf numFmtId="0" fontId="44" fillId="0" borderId="75" xfId="1" applyFont="1" applyFill="1" applyBorder="1" applyAlignment="1">
      <alignment horizontal="left" vertical="top" wrapText="1"/>
    </xf>
    <xf numFmtId="0" fontId="44" fillId="0" borderId="3" xfId="1" applyFont="1" applyFill="1" applyBorder="1" applyAlignment="1">
      <alignment horizontal="left" vertical="top" wrapText="1"/>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5" xfId="1" applyFont="1" applyFill="1" applyBorder="1" applyAlignment="1">
      <alignment horizontal="center" vertical="center" wrapText="1"/>
    </xf>
    <xf numFmtId="0" fontId="14" fillId="0" borderId="65" xfId="0" applyFont="1" applyFill="1" applyBorder="1"/>
    <xf numFmtId="0" fontId="12" fillId="6" borderId="65" xfId="0" applyFont="1" applyFill="1" applyBorder="1" applyAlignment="1"/>
    <xf numFmtId="0" fontId="11" fillId="6" borderId="0" xfId="1" applyFont="1" applyFill="1" applyBorder="1" applyAlignment="1">
      <alignment horizontal="left"/>
    </xf>
    <xf numFmtId="164" fontId="14" fillId="2" borderId="65" xfId="0" applyNumberFormat="1" applyFont="1" applyFill="1" applyBorder="1"/>
    <xf numFmtId="165" fontId="12" fillId="2" borderId="66"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8" xfId="0" applyNumberFormat="1" applyFont="1" applyFill="1" applyBorder="1" applyAlignment="1">
      <alignment horizontal="right" vertical="center" wrapText="1"/>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7"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54" xfId="0" applyNumberFormat="1" applyFont="1" applyFill="1" applyBorder="1" applyAlignment="1">
      <alignment horizontal="right" vertical="center" wrapText="1"/>
    </xf>
    <xf numFmtId="0" fontId="12" fillId="6" borderId="0" xfId="0" applyFont="1" applyFill="1"/>
    <xf numFmtId="0" fontId="12" fillId="0" borderId="1" xfId="0" applyFont="1" applyBorder="1" applyAlignment="1">
      <alignment vertical="top" wrapText="1"/>
    </xf>
    <xf numFmtId="164" fontId="12" fillId="0" borderId="0" xfId="1" applyNumberFormat="1"/>
    <xf numFmtId="166" fontId="17" fillId="6" borderId="1" xfId="138" applyNumberFormat="1" applyFont="1" applyFill="1" applyBorder="1" applyAlignment="1" applyProtection="1">
      <alignment horizontal="right" vertical="center" wrapText="1"/>
      <protection locked="0"/>
    </xf>
    <xf numFmtId="164" fontId="12" fillId="0" borderId="65" xfId="105" applyNumberFormat="1" applyBorder="1" applyProtection="1">
      <protection locked="0"/>
    </xf>
    <xf numFmtId="0" fontId="34" fillId="0" borderId="49" xfId="0" applyFont="1" applyFill="1" applyBorder="1" applyAlignment="1">
      <alignment horizontal="center" vertical="center"/>
    </xf>
    <xf numFmtId="0" fontId="29" fillId="0" borderId="49" xfId="0" applyFont="1" applyFill="1" applyBorder="1" applyAlignment="1">
      <alignment vertical="center" wrapText="1"/>
    </xf>
    <xf numFmtId="0" fontId="29" fillId="0" borderId="56" xfId="0" applyFont="1" applyFill="1" applyBorder="1" applyAlignment="1">
      <alignment horizontal="center" vertical="center" wrapText="1"/>
    </xf>
    <xf numFmtId="0" fontId="34" fillId="0" borderId="52" xfId="0" applyFont="1" applyFill="1" applyBorder="1" applyAlignment="1">
      <alignment horizontal="center" vertical="center"/>
    </xf>
    <xf numFmtId="0" fontId="29" fillId="0" borderId="53" xfId="0" applyFont="1" applyFill="1" applyBorder="1" applyAlignment="1">
      <alignment vertical="center" wrapText="1"/>
    </xf>
    <xf numFmtId="0" fontId="29" fillId="0" borderId="57" xfId="0" applyFont="1" applyFill="1" applyBorder="1" applyAlignment="1">
      <alignment horizontal="center" vertical="center" wrapText="1"/>
    </xf>
    <xf numFmtId="0" fontId="29" fillId="0" borderId="53" xfId="0" applyFont="1" applyFill="1" applyBorder="1" applyAlignment="1">
      <alignment horizontal="left" vertical="center" wrapText="1"/>
    </xf>
    <xf numFmtId="0" fontId="34" fillId="0" borderId="1" xfId="0" applyFont="1" applyFill="1" applyBorder="1" applyAlignment="1" applyProtection="1">
      <alignment horizontal="center" vertical="center"/>
      <protection locked="0"/>
    </xf>
    <xf numFmtId="0" fontId="29" fillId="0" borderId="75" xfId="0" applyFont="1" applyFill="1" applyBorder="1" applyAlignment="1">
      <alignment horizontal="left" vertical="top" wrapText="1"/>
    </xf>
    <xf numFmtId="0" fontId="29" fillId="0" borderId="84" xfId="0" applyFont="1" applyFill="1" applyBorder="1" applyAlignment="1">
      <alignment horizontal="left" vertical="top" wrapText="1"/>
    </xf>
    <xf numFmtId="0" fontId="29" fillId="0" borderId="63" xfId="0" applyFont="1" applyFill="1" applyBorder="1" applyAlignment="1">
      <alignment horizontal="left" vertical="top" wrapText="1"/>
    </xf>
    <xf numFmtId="0" fontId="29" fillId="0" borderId="28" xfId="0" applyFont="1" applyFill="1" applyBorder="1" applyAlignment="1">
      <alignment horizontal="left" vertical="top" wrapText="1"/>
    </xf>
    <xf numFmtId="0" fontId="29" fillId="0" borderId="3" xfId="0" applyFont="1" applyFill="1" applyBorder="1" applyAlignment="1">
      <alignment horizontal="left" vertical="top" wrapText="1"/>
    </xf>
    <xf numFmtId="167" fontId="12" fillId="6" borderId="0" xfId="139" applyNumberFormat="1" applyFont="1" applyFill="1"/>
    <xf numFmtId="164" fontId="17" fillId="2" borderId="42" xfId="0" applyNumberFormat="1" applyFont="1" applyFill="1" applyBorder="1" applyAlignment="1">
      <alignment horizontal="right" vertical="center"/>
    </xf>
    <xf numFmtId="164" fontId="17" fillId="2" borderId="41" xfId="0" applyNumberFormat="1" applyFont="1" applyFill="1" applyBorder="1" applyAlignment="1">
      <alignment horizontal="right" vertical="center"/>
    </xf>
    <xf numFmtId="0" fontId="34" fillId="0" borderId="63" xfId="0" applyFont="1" applyBorder="1" applyAlignment="1">
      <alignment horizontal="center" vertical="top"/>
    </xf>
    <xf numFmtId="0" fontId="29" fillId="0" borderId="85" xfId="0" applyFont="1" applyBorder="1" applyAlignment="1">
      <alignment vertical="top" wrapText="1"/>
    </xf>
    <xf numFmtId="0" fontId="29" fillId="0" borderId="86" xfId="0" applyFont="1" applyBorder="1" applyAlignment="1">
      <alignment horizontal="center" vertical="top" wrapText="1"/>
    </xf>
    <xf numFmtId="0" fontId="12" fillId="0" borderId="87" xfId="0" applyFont="1" applyBorder="1" applyAlignment="1">
      <alignment vertical="top" wrapText="1"/>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4" xfId="0" applyFont="1" applyFill="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38" fillId="0" borderId="15" xfId="7" applyFill="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81" xfId="0" applyFont="1" applyFill="1" applyBorder="1" applyAlignment="1">
      <alignment horizontal="center" wrapText="1"/>
    </xf>
    <xf numFmtId="0" fontId="17" fillId="6" borderId="82" xfId="0" applyFont="1" applyFill="1" applyBorder="1" applyAlignment="1">
      <alignment horizontal="center" wrapText="1"/>
    </xf>
    <xf numFmtId="0" fontId="74"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4" fillId="6" borderId="80"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34" fillId="6" borderId="74"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51" fillId="6" borderId="68" xfId="0" applyFont="1" applyFill="1" applyBorder="1" applyAlignment="1">
      <alignment horizontal="center" vertical="center" wrapText="1"/>
    </xf>
    <xf numFmtId="0" fontId="51" fillId="6" borderId="69" xfId="0" applyFont="1" applyFill="1" applyBorder="1" applyAlignment="1">
      <alignment horizontal="center" vertical="center" wrapText="1"/>
    </xf>
    <xf numFmtId="0" fontId="51" fillId="6" borderId="70" xfId="0" applyFont="1" applyFill="1" applyBorder="1" applyAlignment="1">
      <alignment horizontal="center" vertical="center" wrapText="1"/>
    </xf>
    <xf numFmtId="0" fontId="51" fillId="6" borderId="71" xfId="0" applyFont="1" applyFill="1" applyBorder="1" applyAlignment="1">
      <alignment horizontal="center" vertical="center" wrapText="1"/>
    </xf>
    <xf numFmtId="0" fontId="51" fillId="6" borderId="72" xfId="0" applyFont="1" applyFill="1" applyBorder="1" applyAlignment="1">
      <alignment horizontal="center" vertical="center" wrapText="1"/>
    </xf>
    <xf numFmtId="0" fontId="51" fillId="6" borderId="7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3" fillId="0" borderId="65"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2" fillId="6" borderId="0" xfId="0" applyFont="1" applyFill="1"/>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1" fillId="0" borderId="0" xfId="1" applyFont="1" applyFill="1" applyBorder="1" applyAlignment="1">
      <alignment horizontal="left"/>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13" fillId="6" borderId="74"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5" xfId="1" applyFont="1" applyFill="1" applyBorder="1" applyAlignment="1" applyProtection="1">
      <alignment horizontal="left"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30" fillId="6" borderId="0" xfId="0" applyFont="1" applyFill="1" applyBorder="1" applyAlignment="1">
      <alignment horizontal="center" vertical="center" wrapText="1"/>
    </xf>
    <xf numFmtId="0" fontId="55" fillId="6" borderId="30" xfId="1" applyFont="1" applyFill="1" applyBorder="1" applyAlignment="1" applyProtection="1">
      <alignment horizontal="center"/>
      <protection locked="0"/>
    </xf>
    <xf numFmtId="0" fontId="55" fillId="6" borderId="32" xfId="1" applyFont="1" applyFill="1" applyBorder="1" applyAlignment="1" applyProtection="1">
      <alignment horizontal="center"/>
      <protection locked="0"/>
    </xf>
    <xf numFmtId="0" fontId="12" fillId="0" borderId="0" xfId="1" applyAlignment="1">
      <alignment horizontal="left"/>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6" fillId="0" borderId="0" xfId="0" applyFont="1" applyAlignment="1">
      <alignment horizontal="left" vertical="center"/>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2" fillId="0" borderId="77" xfId="1" applyBorder="1" applyAlignment="1">
      <alignment horizontal="center"/>
    </xf>
    <xf numFmtId="0" fontId="46" fillId="0" borderId="0" xfId="0" applyFont="1" applyBorder="1" applyAlignment="1">
      <alignment horizontal="left"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8"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76"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16" fillId="0" borderId="65"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23"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4" fillId="0" borderId="77" xfId="1" applyFont="1" applyBorder="1" applyAlignment="1">
      <alignment horizontal="center"/>
    </xf>
    <xf numFmtId="0" fontId="12" fillId="0" borderId="0" xfId="1" applyAlignment="1">
      <alignment horizontal="left" wrapText="1"/>
    </xf>
    <xf numFmtId="0" fontId="22" fillId="0" borderId="0" xfId="1" applyFont="1" applyAlignment="1">
      <alignment horizontal="left" vertical="center"/>
    </xf>
    <xf numFmtId="0" fontId="11" fillId="0" borderId="77" xfId="1" applyFont="1" applyBorder="1" applyAlignment="1">
      <alignment horizontal="center" vertical="center"/>
    </xf>
    <xf numFmtId="0" fontId="11" fillId="0" borderId="9" xfId="1" applyFont="1" applyBorder="1" applyAlignment="1">
      <alignment horizontal="center" vertical="center"/>
    </xf>
    <xf numFmtId="0" fontId="17" fillId="0" borderId="77" xfId="1" applyFont="1" applyBorder="1" applyAlignment="1">
      <alignment horizontal="center" vertical="center" wrapText="1"/>
    </xf>
    <xf numFmtId="0" fontId="57" fillId="0" borderId="74" xfId="1" applyFont="1" applyBorder="1" applyAlignment="1">
      <alignment horizontal="left" vertical="center" wrapText="1"/>
    </xf>
    <xf numFmtId="0" fontId="57"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1" fillId="2" borderId="34"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33" xfId="0" applyFont="1" applyFill="1" applyBorder="1" applyAlignment="1">
      <alignment horizontal="center" vertical="center"/>
    </xf>
    <xf numFmtId="0" fontId="33" fillId="2" borderId="33"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cellXfs>
  <cellStyles count="140">
    <cellStyle name="Comma" xfId="139" builtinId="3"/>
    <cellStyle name="Comma 2" xfId="8"/>
    <cellStyle name="Comma 2 2" xfId="109"/>
    <cellStyle name="Comma 3" xfId="9"/>
    <cellStyle name="Comma 3 2" xfId="110"/>
    <cellStyle name="Comma 3 3" xfId="111"/>
    <cellStyle name="Comma 3 4" xfId="112"/>
    <cellStyle name="Comma 4" xfId="113"/>
    <cellStyle name="Comma 5" xfId="114"/>
    <cellStyle name="Currency" xfId="138" builtinId="4"/>
    <cellStyle name="Currency 2" xfId="10"/>
    <cellStyle name="Currency 2 2" xfId="115"/>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lhodge@vt.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topLeftCell="A16" zoomScale="80" zoomScaleNormal="80" workbookViewId="0">
      <selection activeCell="A30" sqref="A30"/>
    </sheetView>
  </sheetViews>
  <sheetFormatPr defaultColWidth="164.453125" defaultRowHeight="15.5" x14ac:dyDescent="0.25"/>
  <cols>
    <col min="1" max="1" width="170.54296875" style="93" customWidth="1"/>
    <col min="2" max="16384" width="164.453125" style="93"/>
  </cols>
  <sheetData>
    <row r="1" spans="1:1" ht="21" customHeight="1" x14ac:dyDescent="0.25">
      <c r="A1" s="92" t="s">
        <v>203</v>
      </c>
    </row>
    <row r="2" spans="1:1" ht="21" customHeight="1" x14ac:dyDescent="0.25">
      <c r="A2" s="94" t="s">
        <v>202</v>
      </c>
    </row>
    <row r="3" spans="1:1" ht="21" customHeight="1" x14ac:dyDescent="0.25">
      <c r="A3" s="95" t="s">
        <v>168</v>
      </c>
    </row>
    <row r="4" spans="1:1" ht="16.399999999999999" customHeight="1" x14ac:dyDescent="0.25">
      <c r="A4" s="96"/>
    </row>
    <row r="5" spans="1:1" ht="21" customHeight="1" x14ac:dyDescent="0.25">
      <c r="A5" s="97" t="s">
        <v>169</v>
      </c>
    </row>
    <row r="6" spans="1:1" s="99" customFormat="1" ht="92.15" customHeight="1" x14ac:dyDescent="0.25">
      <c r="A6" s="98" t="s">
        <v>170</v>
      </c>
    </row>
    <row r="7" spans="1:1" s="100" customFormat="1" ht="21" customHeight="1" x14ac:dyDescent="0.25">
      <c r="A7" s="97" t="s">
        <v>204</v>
      </c>
    </row>
    <row r="8" spans="1:1" s="99" customFormat="1" ht="75" customHeight="1" x14ac:dyDescent="0.25">
      <c r="A8" s="101" t="s">
        <v>243</v>
      </c>
    </row>
    <row r="9" spans="1:1" s="99" customFormat="1" ht="61.4" customHeight="1" thickBot="1" x14ac:dyDescent="0.3">
      <c r="A9" s="102" t="s">
        <v>250</v>
      </c>
    </row>
    <row r="10" spans="1:1" s="99" customFormat="1" ht="33" customHeight="1" thickBot="1" x14ac:dyDescent="0.3">
      <c r="A10" s="103" t="s">
        <v>231</v>
      </c>
    </row>
    <row r="11" spans="1:1" s="99" customFormat="1" ht="23.5" customHeight="1" x14ac:dyDescent="0.25">
      <c r="A11" s="105" t="s">
        <v>251</v>
      </c>
    </row>
    <row r="12" spans="1:1" s="99" customFormat="1" ht="57" customHeight="1" x14ac:dyDescent="0.25">
      <c r="A12" s="106" t="s">
        <v>234</v>
      </c>
    </row>
    <row r="13" spans="1:1" s="104" customFormat="1" ht="21" customHeight="1" x14ac:dyDescent="0.25">
      <c r="A13" s="105" t="s">
        <v>232</v>
      </c>
    </row>
    <row r="14" spans="1:1" s="99" customFormat="1" ht="60.65" customHeight="1" x14ac:dyDescent="0.25">
      <c r="A14" s="106" t="s">
        <v>244</v>
      </c>
    </row>
    <row r="15" spans="1:1" s="104" customFormat="1" ht="21" customHeight="1" x14ac:dyDescent="0.25">
      <c r="A15" s="105" t="s">
        <v>233</v>
      </c>
    </row>
    <row r="16" spans="1:1" s="107" customFormat="1" ht="163.5" customHeight="1" x14ac:dyDescent="0.25">
      <c r="A16" s="101" t="s">
        <v>252</v>
      </c>
    </row>
    <row r="17" spans="1:1" s="107" customFormat="1" ht="37.5" customHeight="1" x14ac:dyDescent="0.25">
      <c r="A17" s="136" t="s">
        <v>240</v>
      </c>
    </row>
    <row r="18" spans="1:1" s="107" customFormat="1" ht="39.65" customHeight="1" x14ac:dyDescent="0.25">
      <c r="A18" s="192" t="s">
        <v>236</v>
      </c>
    </row>
    <row r="19" spans="1:1" s="107" customFormat="1" ht="21" customHeight="1" x14ac:dyDescent="0.25">
      <c r="A19" s="193" t="s">
        <v>205</v>
      </c>
    </row>
    <row r="20" spans="1:1" s="107" customFormat="1" ht="21" customHeight="1" x14ac:dyDescent="0.25">
      <c r="A20" s="193" t="s">
        <v>206</v>
      </c>
    </row>
    <row r="21" spans="1:1" s="107" customFormat="1" ht="21" customHeight="1" x14ac:dyDescent="0.25">
      <c r="A21" s="194" t="s">
        <v>207</v>
      </c>
    </row>
    <row r="22" spans="1:1" s="107" customFormat="1" ht="127.4" customHeight="1" x14ac:dyDescent="0.25">
      <c r="A22" s="98" t="s">
        <v>241</v>
      </c>
    </row>
    <row r="23" spans="1:1" s="107" customFormat="1" ht="21" customHeight="1" x14ac:dyDescent="0.25">
      <c r="A23" s="105" t="s">
        <v>253</v>
      </c>
    </row>
    <row r="24" spans="1:1" s="107" customFormat="1" ht="70.5" customHeight="1" x14ac:dyDescent="0.25">
      <c r="A24" s="106" t="s">
        <v>254</v>
      </c>
    </row>
    <row r="25" spans="1:1" s="109" customFormat="1" ht="21" customHeight="1" x14ac:dyDescent="0.25">
      <c r="A25" s="108" t="s">
        <v>235</v>
      </c>
    </row>
    <row r="26" spans="1:1" s="99" customFormat="1" ht="97.5" customHeight="1" x14ac:dyDescent="0.25">
      <c r="A26" s="110" t="s">
        <v>245</v>
      </c>
    </row>
    <row r="27" spans="1:1" s="104" customFormat="1" ht="21" customHeight="1" x14ac:dyDescent="0.25">
      <c r="A27" s="105" t="s">
        <v>171</v>
      </c>
    </row>
    <row r="28" spans="1:1" s="99" customFormat="1" ht="38.5" customHeight="1" x14ac:dyDescent="0.25">
      <c r="A28" s="106" t="s">
        <v>172</v>
      </c>
    </row>
    <row r="29" spans="1:1" s="99" customFormat="1" ht="69" customHeight="1" x14ac:dyDescent="0.25">
      <c r="A29" s="106" t="s">
        <v>173</v>
      </c>
    </row>
    <row r="30" spans="1:1" s="104" customFormat="1" ht="51.65" customHeight="1" x14ac:dyDescent="0.25">
      <c r="A30" s="111" t="s">
        <v>242</v>
      </c>
    </row>
    <row r="31" spans="1:1" s="104" customFormat="1" ht="21" customHeight="1" x14ac:dyDescent="0.25">
      <c r="A31" s="112" t="s">
        <v>174</v>
      </c>
    </row>
    <row r="32" spans="1:1" ht="21" customHeight="1" x14ac:dyDescent="0.25">
      <c r="A32" s="113" t="s">
        <v>256</v>
      </c>
    </row>
    <row r="33" spans="1:1" ht="21" customHeight="1" x14ac:dyDescent="0.25">
      <c r="A33" s="113" t="s">
        <v>175</v>
      </c>
    </row>
    <row r="34" spans="1:1" s="99" customFormat="1" ht="21" customHeight="1" x14ac:dyDescent="0.25">
      <c r="A34" s="113" t="s">
        <v>176</v>
      </c>
    </row>
    <row r="35" spans="1:1" s="99" customFormat="1" ht="21" customHeight="1" x14ac:dyDescent="0.25">
      <c r="A35" s="113" t="s">
        <v>177</v>
      </c>
    </row>
    <row r="36" spans="1:1" s="99" customFormat="1" ht="21" customHeight="1" x14ac:dyDescent="0.25">
      <c r="A36" s="113" t="s">
        <v>178</v>
      </c>
    </row>
    <row r="37" spans="1:1" s="99" customFormat="1" ht="21" customHeight="1" x14ac:dyDescent="0.25">
      <c r="A37" s="105" t="s">
        <v>257</v>
      </c>
    </row>
    <row r="38" spans="1:1" s="104" customFormat="1" ht="21" customHeight="1" x14ac:dyDescent="0.25">
      <c r="A38" s="114" t="s">
        <v>179</v>
      </c>
    </row>
    <row r="39" spans="1:1" s="116" customFormat="1" ht="145.4" customHeight="1" x14ac:dyDescent="0.25">
      <c r="A39" s="115" t="s">
        <v>180</v>
      </c>
    </row>
    <row r="40" spans="1:1" s="116" customFormat="1" ht="57.65" customHeight="1" x14ac:dyDescent="0.25">
      <c r="A40" s="115" t="s">
        <v>181</v>
      </c>
    </row>
    <row r="41" spans="1:1" s="116" customFormat="1" ht="64.400000000000006" customHeight="1" x14ac:dyDescent="0.25">
      <c r="A41" s="115" t="s">
        <v>182</v>
      </c>
    </row>
    <row r="42" spans="1:1" s="116" customFormat="1" ht="93" customHeight="1" x14ac:dyDescent="0.25">
      <c r="A42" s="115" t="s">
        <v>183</v>
      </c>
    </row>
    <row r="43" spans="1:1" s="116" customFormat="1" ht="28.4" customHeight="1" x14ac:dyDescent="0.25">
      <c r="A43" s="115" t="s">
        <v>184</v>
      </c>
    </row>
    <row r="44" spans="1:1" s="116" customFormat="1" ht="26.15" customHeight="1" x14ac:dyDescent="0.25">
      <c r="A44" s="117" t="s">
        <v>185</v>
      </c>
    </row>
    <row r="45" spans="1:1" s="116" customFormat="1" ht="36" customHeight="1" x14ac:dyDescent="0.25">
      <c r="A45" s="115" t="s">
        <v>186</v>
      </c>
    </row>
    <row r="46" spans="1:1" s="116" customFormat="1" ht="20.25" customHeight="1" x14ac:dyDescent="0.25">
      <c r="A46" s="115" t="s">
        <v>187</v>
      </c>
    </row>
    <row r="47" spans="1:1" s="116" customFormat="1" ht="21.65" customHeight="1" x14ac:dyDescent="0.25">
      <c r="A47" s="115" t="s">
        <v>188</v>
      </c>
    </row>
    <row r="48" spans="1:1" s="116" customFormat="1" ht="24.65" customHeight="1" x14ac:dyDescent="0.25">
      <c r="A48" s="117" t="s">
        <v>189</v>
      </c>
    </row>
    <row r="49" spans="1:1" s="116" customFormat="1" ht="17.5" customHeight="1" x14ac:dyDescent="0.25">
      <c r="A49" s="117" t="s">
        <v>190</v>
      </c>
    </row>
    <row r="50" spans="1:1" s="116" customFormat="1" ht="35.15" customHeight="1" x14ac:dyDescent="0.25">
      <c r="A50" s="117" t="s">
        <v>191</v>
      </c>
    </row>
    <row r="51" spans="1:1" s="116" customFormat="1" ht="57" customHeight="1" x14ac:dyDescent="0.25">
      <c r="A51" s="117" t="s">
        <v>192</v>
      </c>
    </row>
    <row r="52" spans="1:1" s="116" customFormat="1" ht="62.15" customHeight="1" x14ac:dyDescent="0.25">
      <c r="A52" s="117" t="s">
        <v>193</v>
      </c>
    </row>
    <row r="53" spans="1:1" s="116" customFormat="1" ht="122.15" customHeight="1" x14ac:dyDescent="0.25">
      <c r="A53" s="117" t="s">
        <v>194</v>
      </c>
    </row>
    <row r="54" spans="1:1" s="116" customFormat="1" ht="69.650000000000006" customHeight="1" x14ac:dyDescent="0.25">
      <c r="A54" s="117" t="s">
        <v>195</v>
      </c>
    </row>
    <row r="55" spans="1:1" s="116" customFormat="1" ht="24" customHeight="1" x14ac:dyDescent="0.25">
      <c r="A55" s="117" t="s">
        <v>196</v>
      </c>
    </row>
    <row r="56" spans="1:1" s="116" customFormat="1" ht="23.15" customHeight="1" x14ac:dyDescent="0.25">
      <c r="A56" s="117" t="s">
        <v>197</v>
      </c>
    </row>
    <row r="57" spans="1:1" s="99" customFormat="1" ht="87" x14ac:dyDescent="0.25">
      <c r="A57" s="117" t="s">
        <v>198</v>
      </c>
    </row>
    <row r="58" spans="1:1" s="99" customFormat="1" ht="51.65" customHeight="1" x14ac:dyDescent="0.25">
      <c r="A58" s="117" t="s">
        <v>199</v>
      </c>
    </row>
    <row r="59" spans="1:1" s="99" customFormat="1" ht="89.5" customHeight="1" x14ac:dyDescent="0.25">
      <c r="A59" s="117" t="s">
        <v>200</v>
      </c>
    </row>
    <row r="60" spans="1:1" s="99" customFormat="1" ht="32.5" customHeight="1" x14ac:dyDescent="0.25">
      <c r="A60" s="117" t="s">
        <v>201</v>
      </c>
    </row>
    <row r="61" spans="1:1" hidden="1" x14ac:dyDescent="0.25">
      <c r="A61" s="118"/>
    </row>
    <row r="62" spans="1:1" hidden="1" x14ac:dyDescent="0.25">
      <c r="A62" s="118"/>
    </row>
    <row r="63" spans="1:1" hidden="1" x14ac:dyDescent="0.25">
      <c r="A63" s="118"/>
    </row>
    <row r="64" spans="1:1" s="190" customFormat="1" x14ac:dyDescent="0.25"/>
    <row r="65" s="191" customFormat="1" x14ac:dyDescent="0.25"/>
    <row r="66" s="191" customFormat="1" x14ac:dyDescent="0.25"/>
    <row r="67" s="191" customFormat="1" x14ac:dyDescent="0.25"/>
    <row r="68" s="191" customFormat="1" x14ac:dyDescent="0.25"/>
    <row r="69" s="191" customFormat="1" x14ac:dyDescent="0.25"/>
    <row r="70" s="191" customFormat="1" x14ac:dyDescent="0.25"/>
    <row r="71" s="191" customFormat="1" x14ac:dyDescent="0.25"/>
    <row r="72" s="191" customFormat="1" x14ac:dyDescent="0.25"/>
    <row r="73" s="191" customFormat="1" x14ac:dyDescent="0.25"/>
    <row r="74" s="191" customFormat="1" x14ac:dyDescent="0.25"/>
    <row r="75" s="191" customFormat="1" x14ac:dyDescent="0.25"/>
    <row r="76" s="191" customFormat="1" x14ac:dyDescent="0.25"/>
    <row r="77" s="191" customFormat="1" x14ac:dyDescent="0.25"/>
    <row r="78" s="191" customFormat="1" x14ac:dyDescent="0.25"/>
    <row r="79" s="191" customFormat="1" x14ac:dyDescent="0.25"/>
    <row r="80" s="191" customFormat="1" x14ac:dyDescent="0.25"/>
    <row r="81" s="191" customFormat="1" x14ac:dyDescent="0.25"/>
    <row r="82" s="191" customFormat="1" x14ac:dyDescent="0.25"/>
    <row r="83" s="191" customFormat="1" x14ac:dyDescent="0.25"/>
    <row r="84" s="191" customFormat="1" x14ac:dyDescent="0.25"/>
    <row r="85" s="191" customFormat="1" x14ac:dyDescent="0.25"/>
    <row r="86" s="191" customFormat="1" x14ac:dyDescent="0.25"/>
    <row r="87" s="191" customFormat="1" x14ac:dyDescent="0.25"/>
    <row r="88" s="191" customFormat="1" x14ac:dyDescent="0.25"/>
    <row r="89" s="191" customFormat="1" x14ac:dyDescent="0.25"/>
    <row r="90" s="191" customFormat="1" x14ac:dyDescent="0.25"/>
    <row r="91" s="191" customFormat="1" x14ac:dyDescent="0.25"/>
    <row r="92" s="191" customFormat="1" x14ac:dyDescent="0.25"/>
    <row r="93" s="191" customFormat="1" x14ac:dyDescent="0.25"/>
    <row r="94" s="191" customFormat="1" x14ac:dyDescent="0.25"/>
    <row r="95" s="191" customFormat="1" x14ac:dyDescent="0.25"/>
    <row r="96" s="191" customFormat="1" x14ac:dyDescent="0.25"/>
    <row r="97" s="191" customFormat="1" x14ac:dyDescent="0.25"/>
    <row r="98" s="191" customFormat="1" x14ac:dyDescent="0.25"/>
    <row r="99" s="191" customFormat="1" x14ac:dyDescent="0.25"/>
    <row r="100" s="191" customFormat="1" x14ac:dyDescent="0.25"/>
    <row r="101" s="191" customFormat="1" x14ac:dyDescent="0.25"/>
    <row r="102" s="191" customFormat="1" x14ac:dyDescent="0.25"/>
    <row r="103" s="191" customFormat="1" x14ac:dyDescent="0.25"/>
    <row r="104" s="191" customFormat="1" x14ac:dyDescent="0.25"/>
    <row r="105" s="191" customFormat="1" x14ac:dyDescent="0.25"/>
    <row r="106" s="191" customFormat="1" x14ac:dyDescent="0.25"/>
    <row r="107" s="191" customFormat="1" x14ac:dyDescent="0.25"/>
    <row r="108" s="191" customFormat="1" x14ac:dyDescent="0.25"/>
    <row r="109" s="191" customFormat="1" x14ac:dyDescent="0.25"/>
    <row r="110" s="191" customFormat="1" x14ac:dyDescent="0.25"/>
    <row r="111" s="191" customFormat="1" x14ac:dyDescent="0.25"/>
    <row r="112" s="191" customFormat="1" x14ac:dyDescent="0.25"/>
    <row r="113" s="191" customFormat="1" x14ac:dyDescent="0.25"/>
    <row r="114" s="191" customFormat="1" x14ac:dyDescent="0.25"/>
    <row r="115" s="191" customFormat="1" x14ac:dyDescent="0.25"/>
    <row r="116" s="191" customFormat="1" x14ac:dyDescent="0.25"/>
    <row r="117" s="191" customFormat="1" x14ac:dyDescent="0.25"/>
    <row r="118" s="191" customFormat="1" x14ac:dyDescent="0.25"/>
    <row r="119" s="191" customFormat="1" x14ac:dyDescent="0.25"/>
    <row r="120" s="191" customFormat="1" x14ac:dyDescent="0.25"/>
    <row r="121" s="191" customFormat="1" x14ac:dyDescent="0.25"/>
    <row r="122" s="191" customFormat="1" x14ac:dyDescent="0.25"/>
    <row r="123" s="191" customFormat="1" x14ac:dyDescent="0.25"/>
    <row r="124" s="191" customFormat="1" x14ac:dyDescent="0.25"/>
    <row r="125" s="191" customFormat="1" x14ac:dyDescent="0.25"/>
    <row r="126" s="191" customFormat="1" x14ac:dyDescent="0.25"/>
    <row r="127" s="191" customFormat="1" x14ac:dyDescent="0.25"/>
    <row r="128" s="191" customFormat="1" x14ac:dyDescent="0.25"/>
    <row r="129" s="191" customFormat="1" x14ac:dyDescent="0.25"/>
    <row r="130" s="191" customFormat="1" x14ac:dyDescent="0.25"/>
    <row r="131" s="191" customFormat="1" x14ac:dyDescent="0.25"/>
    <row r="132" s="191" customFormat="1" x14ac:dyDescent="0.25"/>
    <row r="133" s="191" customFormat="1" x14ac:dyDescent="0.25"/>
    <row r="134" s="191" customFormat="1" x14ac:dyDescent="0.25"/>
    <row r="135" s="191" customFormat="1" x14ac:dyDescent="0.25"/>
    <row r="136" s="191" customFormat="1" x14ac:dyDescent="0.25"/>
    <row r="137" s="191" customFormat="1" x14ac:dyDescent="0.25"/>
    <row r="138" s="191" customFormat="1" x14ac:dyDescent="0.25"/>
    <row r="139" s="191" customFormat="1" x14ac:dyDescent="0.25"/>
    <row r="140" s="191" customFormat="1" x14ac:dyDescent="0.25"/>
    <row r="141" s="191" customFormat="1" x14ac:dyDescent="0.25"/>
    <row r="142" s="191" customFormat="1" x14ac:dyDescent="0.25"/>
    <row r="143" s="191" customFormat="1" x14ac:dyDescent="0.25"/>
    <row r="144" s="191" customFormat="1" x14ac:dyDescent="0.25"/>
    <row r="145" s="191" customFormat="1" x14ac:dyDescent="0.25"/>
    <row r="146" s="191" customFormat="1" x14ac:dyDescent="0.25"/>
    <row r="147" s="191" customFormat="1" x14ac:dyDescent="0.25"/>
    <row r="148" s="191" customFormat="1" x14ac:dyDescent="0.25"/>
    <row r="149" s="191" customFormat="1" x14ac:dyDescent="0.25"/>
    <row r="150" s="191" customFormat="1" x14ac:dyDescent="0.25"/>
    <row r="151" s="191" customFormat="1" x14ac:dyDescent="0.25"/>
    <row r="152" s="191" customFormat="1" x14ac:dyDescent="0.25"/>
    <row r="153" s="191" customFormat="1" x14ac:dyDescent="0.25"/>
    <row r="154" s="191" customFormat="1" x14ac:dyDescent="0.25"/>
    <row r="155" s="191" customFormat="1" x14ac:dyDescent="0.25"/>
    <row r="156" s="191" customFormat="1" x14ac:dyDescent="0.25"/>
    <row r="157" s="191" customFormat="1" x14ac:dyDescent="0.25"/>
    <row r="158" s="191" customFormat="1" x14ac:dyDescent="0.25"/>
    <row r="159" s="191" customFormat="1" x14ac:dyDescent="0.25"/>
    <row r="160" s="191" customFormat="1" x14ac:dyDescent="0.25"/>
    <row r="161" s="191" customFormat="1" x14ac:dyDescent="0.25"/>
    <row r="162" s="191" customFormat="1" x14ac:dyDescent="0.25"/>
    <row r="163" s="191" customFormat="1" x14ac:dyDescent="0.25"/>
    <row r="164" s="191" customFormat="1" x14ac:dyDescent="0.25"/>
    <row r="165" s="191" customFormat="1" x14ac:dyDescent="0.25"/>
    <row r="166" s="191" customFormat="1" x14ac:dyDescent="0.25"/>
    <row r="167" s="191" customFormat="1" x14ac:dyDescent="0.25"/>
    <row r="168" s="191" customFormat="1" x14ac:dyDescent="0.25"/>
    <row r="169" s="191" customFormat="1" x14ac:dyDescent="0.25"/>
    <row r="170" s="191" customFormat="1" x14ac:dyDescent="0.25"/>
    <row r="171" s="191" customFormat="1" x14ac:dyDescent="0.25"/>
    <row r="172" s="191" customFormat="1" x14ac:dyDescent="0.25"/>
    <row r="173" s="191" customFormat="1" x14ac:dyDescent="0.25"/>
    <row r="174" s="191" customFormat="1" x14ac:dyDescent="0.25"/>
    <row r="175" s="191" customFormat="1" x14ac:dyDescent="0.25"/>
    <row r="176" s="191" customFormat="1" x14ac:dyDescent="0.25"/>
    <row r="177" s="191" customFormat="1" x14ac:dyDescent="0.25"/>
    <row r="178" s="191" customFormat="1" x14ac:dyDescent="0.25"/>
    <row r="179" s="191" customFormat="1" x14ac:dyDescent="0.25"/>
    <row r="180" s="191" customFormat="1" x14ac:dyDescent="0.25"/>
    <row r="181" s="191" customFormat="1" x14ac:dyDescent="0.25"/>
    <row r="182" s="191" customFormat="1" x14ac:dyDescent="0.25"/>
    <row r="183" s="191" customFormat="1" x14ac:dyDescent="0.25"/>
    <row r="184" s="191" customFormat="1" x14ac:dyDescent="0.25"/>
    <row r="185" s="191" customFormat="1" x14ac:dyDescent="0.25"/>
    <row r="186" s="191" customFormat="1" x14ac:dyDescent="0.25"/>
    <row r="187" s="191" customFormat="1" x14ac:dyDescent="0.25"/>
    <row r="188" s="191" customFormat="1" x14ac:dyDescent="0.25"/>
    <row r="189" s="191" customFormat="1" x14ac:dyDescent="0.25"/>
    <row r="190" s="191" customFormat="1" x14ac:dyDescent="0.25"/>
    <row r="191" s="191"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E29" sqref="E29"/>
    </sheetView>
  </sheetViews>
  <sheetFormatPr defaultColWidth="8.54296875" defaultRowHeight="12.5" x14ac:dyDescent="0.25"/>
  <cols>
    <col min="5" max="5" width="17.453125" customWidth="1"/>
  </cols>
  <sheetData>
    <row r="1" spans="1:19" s="2" customFormat="1" ht="30" customHeight="1" x14ac:dyDescent="0.25">
      <c r="A1" s="242" t="s">
        <v>134</v>
      </c>
      <c r="B1" s="242"/>
      <c r="C1" s="242"/>
      <c r="D1" s="242"/>
      <c r="E1" s="242"/>
      <c r="F1" s="242"/>
      <c r="G1" s="242"/>
      <c r="H1" s="242"/>
      <c r="I1" s="242"/>
      <c r="J1" s="242"/>
      <c r="K1" s="242"/>
      <c r="L1" s="242"/>
      <c r="M1" s="242"/>
      <c r="N1" s="242"/>
      <c r="O1" s="242"/>
      <c r="P1" s="242"/>
      <c r="Q1" s="242"/>
    </row>
    <row r="2" spans="1:19" s="2" customFormat="1" ht="30" customHeight="1" thickBot="1" x14ac:dyDescent="0.3">
      <c r="A2" s="244" t="s">
        <v>135</v>
      </c>
      <c r="B2" s="244"/>
      <c r="C2" s="244"/>
      <c r="D2" s="244"/>
      <c r="E2" s="244"/>
      <c r="F2" s="6"/>
      <c r="G2" s="6"/>
      <c r="H2" s="6"/>
      <c r="I2" s="6"/>
      <c r="J2" s="6"/>
      <c r="K2" s="6"/>
      <c r="L2" s="6"/>
      <c r="M2" s="6"/>
      <c r="N2" s="6"/>
      <c r="O2" s="6"/>
      <c r="P2" s="6"/>
    </row>
    <row r="3" spans="1:19" s="2" customFormat="1" ht="30" customHeight="1" thickBot="1" x14ac:dyDescent="0.3">
      <c r="A3" s="243" t="s">
        <v>10</v>
      </c>
      <c r="B3" s="243"/>
      <c r="C3" s="254" t="s">
        <v>259</v>
      </c>
      <c r="D3" s="255"/>
      <c r="E3" s="255"/>
      <c r="F3" s="255"/>
      <c r="G3" s="255"/>
      <c r="H3" s="255"/>
      <c r="I3" s="255"/>
      <c r="J3" s="255"/>
      <c r="K3" s="255"/>
      <c r="L3" s="255"/>
      <c r="M3" s="255"/>
      <c r="N3" s="255"/>
      <c r="O3" s="255"/>
      <c r="P3" s="255"/>
      <c r="Q3" s="255"/>
      <c r="R3" s="255"/>
      <c r="S3" s="256"/>
    </row>
    <row r="4" spans="1:19" s="5" customFormat="1" ht="30" customHeight="1" thickBot="1" x14ac:dyDescent="0.3">
      <c r="A4" s="243" t="s">
        <v>5</v>
      </c>
      <c r="B4" s="243"/>
      <c r="C4" s="243"/>
      <c r="D4" s="249"/>
      <c r="E4" s="250" t="s">
        <v>260</v>
      </c>
      <c r="F4" s="251"/>
      <c r="G4" s="251"/>
      <c r="H4" s="252"/>
      <c r="I4" s="4"/>
      <c r="J4" s="4"/>
      <c r="K4" s="4"/>
      <c r="L4" s="4"/>
      <c r="M4" s="4"/>
      <c r="N4" s="4"/>
      <c r="O4" s="4"/>
      <c r="P4" s="4"/>
      <c r="Q4" s="4"/>
      <c r="R4" s="4"/>
      <c r="S4" s="4"/>
    </row>
    <row r="5" spans="1:19" s="5" customFormat="1" ht="30" customHeight="1" thickBot="1" x14ac:dyDescent="0.3">
      <c r="A5" s="243" t="s">
        <v>6</v>
      </c>
      <c r="B5" s="243"/>
      <c r="C5" s="243"/>
      <c r="D5" s="243"/>
      <c r="E5" s="243"/>
      <c r="F5" s="243"/>
      <c r="G5" s="243"/>
      <c r="H5" s="4"/>
      <c r="I5" s="4"/>
      <c r="J5" s="4"/>
      <c r="K5" s="4"/>
      <c r="L5" s="4"/>
      <c r="M5" s="4"/>
      <c r="N5" s="4"/>
      <c r="O5" s="4"/>
      <c r="P5" s="4"/>
      <c r="Q5" s="4"/>
      <c r="R5" s="4"/>
      <c r="S5" s="4"/>
    </row>
    <row r="6" spans="1:19" s="5" customFormat="1" ht="30" customHeight="1" thickBot="1" x14ac:dyDescent="0.3">
      <c r="A6" s="245" t="s">
        <v>7</v>
      </c>
      <c r="B6" s="245"/>
      <c r="C6" s="245"/>
      <c r="D6" s="245"/>
      <c r="E6" s="245"/>
      <c r="F6" s="245"/>
      <c r="G6" s="245"/>
      <c r="H6" s="246" t="s">
        <v>268</v>
      </c>
      <c r="I6" s="247"/>
      <c r="J6" s="247"/>
      <c r="K6" s="247"/>
      <c r="L6" s="247"/>
      <c r="M6" s="247"/>
      <c r="N6" s="247"/>
      <c r="O6" s="247"/>
      <c r="P6" s="247"/>
      <c r="Q6" s="248"/>
      <c r="R6" s="4"/>
      <c r="S6" s="4"/>
    </row>
    <row r="7" spans="1:19" s="5" customFormat="1" ht="30" customHeight="1" thickBot="1" x14ac:dyDescent="0.3">
      <c r="A7" s="245" t="s">
        <v>8</v>
      </c>
      <c r="B7" s="245"/>
      <c r="C7" s="245"/>
      <c r="D7" s="245"/>
      <c r="E7" s="245"/>
      <c r="F7" s="245"/>
      <c r="G7" s="245"/>
      <c r="H7" s="253" t="s">
        <v>269</v>
      </c>
      <c r="I7" s="247"/>
      <c r="J7" s="247"/>
      <c r="K7" s="247"/>
      <c r="L7" s="247"/>
      <c r="M7" s="247"/>
      <c r="N7" s="247"/>
      <c r="O7" s="247"/>
      <c r="P7" s="247"/>
      <c r="Q7" s="248"/>
      <c r="R7" s="4"/>
      <c r="S7" s="4"/>
    </row>
    <row r="8" spans="1:19" s="5" customFormat="1" ht="30" customHeight="1" thickBot="1" x14ac:dyDescent="0.3">
      <c r="A8" s="245" t="s">
        <v>9</v>
      </c>
      <c r="B8" s="245"/>
      <c r="C8" s="245"/>
      <c r="D8" s="245"/>
      <c r="E8" s="245"/>
      <c r="F8" s="245"/>
      <c r="G8" s="245"/>
      <c r="H8" s="246" t="s">
        <v>270</v>
      </c>
      <c r="I8" s="247"/>
      <c r="J8" s="247"/>
      <c r="K8" s="247"/>
      <c r="L8" s="247"/>
      <c r="M8" s="247"/>
      <c r="N8" s="247"/>
      <c r="O8" s="247"/>
      <c r="P8" s="247"/>
      <c r="Q8" s="248"/>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hyperlinks>
  <pageMargins left="0.7" right="0.7" top="0.75" bottom="0.75" header="0.3" footer="0.3"/>
  <pageSetup scale="52"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80" zoomScaleNormal="80" workbookViewId="0"/>
  </sheetViews>
  <sheetFormatPr defaultRowHeight="12.5" x14ac:dyDescent="0.25"/>
  <cols>
    <col min="1" max="5" width="20.54296875" customWidth="1"/>
  </cols>
  <sheetData>
    <row r="1" spans="1:5" ht="23" x14ac:dyDescent="0.5">
      <c r="A1" s="139" t="s">
        <v>237</v>
      </c>
      <c r="B1" s="140"/>
      <c r="C1" s="140"/>
      <c r="D1" s="140"/>
      <c r="E1" s="140"/>
    </row>
    <row r="2" spans="1:5" ht="22.5" customHeight="1" x14ac:dyDescent="0.25">
      <c r="A2" s="259" t="str">
        <f>'Institution ID'!C3</f>
        <v>Virginia Tech</v>
      </c>
      <c r="B2" s="259"/>
      <c r="C2" s="259"/>
      <c r="D2" s="259"/>
      <c r="E2" s="259"/>
    </row>
    <row r="3" spans="1:5" ht="16" thickBot="1" x14ac:dyDescent="0.4">
      <c r="A3" s="141"/>
      <c r="B3" s="141"/>
      <c r="C3" s="141"/>
      <c r="D3" s="141"/>
      <c r="E3" s="141"/>
    </row>
    <row r="4" spans="1:5" ht="85.5" customHeight="1" thickBot="1" x14ac:dyDescent="0.3">
      <c r="A4" s="260" t="s">
        <v>214</v>
      </c>
      <c r="B4" s="261"/>
      <c r="C4" s="261"/>
      <c r="D4" s="261"/>
      <c r="E4" s="262"/>
    </row>
    <row r="5" spans="1:5" ht="15.5" x14ac:dyDescent="0.35">
      <c r="A5" s="144"/>
      <c r="B5" s="144"/>
      <c r="C5" s="144"/>
      <c r="D5" s="144"/>
      <c r="E5" s="144"/>
    </row>
    <row r="6" spans="1:5" ht="18.5" thickBot="1" x14ac:dyDescent="0.45">
      <c r="A6" s="263" t="s">
        <v>209</v>
      </c>
      <c r="B6" s="263"/>
      <c r="C6" s="263"/>
      <c r="D6" s="263"/>
      <c r="E6" s="263"/>
    </row>
    <row r="7" spans="1:5" ht="16" thickBot="1" x14ac:dyDescent="0.4">
      <c r="A7" s="142" t="s">
        <v>208</v>
      </c>
      <c r="B7" s="257" t="s">
        <v>210</v>
      </c>
      <c r="C7" s="258"/>
      <c r="D7" s="257" t="s">
        <v>211</v>
      </c>
      <c r="E7" s="258"/>
    </row>
    <row r="8" spans="1:5" ht="31.5" thickBot="1" x14ac:dyDescent="0.4">
      <c r="A8" s="142" t="s">
        <v>215</v>
      </c>
      <c r="B8" s="142" t="s">
        <v>216</v>
      </c>
      <c r="C8" s="142" t="s">
        <v>212</v>
      </c>
      <c r="D8" s="142" t="s">
        <v>216</v>
      </c>
      <c r="E8" s="142" t="s">
        <v>212</v>
      </c>
    </row>
    <row r="9" spans="1:5" ht="16" thickBot="1" x14ac:dyDescent="0.4">
      <c r="A9" s="143">
        <v>11931</v>
      </c>
      <c r="B9" s="143">
        <v>12515.618999999999</v>
      </c>
      <c r="C9" s="203">
        <f>IF(B9=0,"%",B9/A9-1)</f>
        <v>4.8999999999999932E-2</v>
      </c>
      <c r="D9" s="143">
        <v>13128.884330999997</v>
      </c>
      <c r="E9" s="203">
        <f>IF(D9=0,"%",D9/B9-1)</f>
        <v>4.8999999999999932E-2</v>
      </c>
    </row>
    <row r="10" spans="1:5" ht="15.5" x14ac:dyDescent="0.35">
      <c r="A10" s="187"/>
      <c r="B10" s="187"/>
      <c r="C10" s="188"/>
      <c r="D10" s="187"/>
      <c r="E10" s="188"/>
    </row>
    <row r="11" spans="1:5" ht="15.5" x14ac:dyDescent="0.35">
      <c r="A11" s="144"/>
      <c r="B11" s="144"/>
      <c r="C11" s="144"/>
      <c r="D11" s="144"/>
      <c r="E11" s="144"/>
    </row>
    <row r="12" spans="1:5" ht="18.5" thickBot="1" x14ac:dyDescent="0.45">
      <c r="A12" s="263" t="s">
        <v>213</v>
      </c>
      <c r="B12" s="263"/>
      <c r="C12" s="263"/>
      <c r="D12" s="263"/>
      <c r="E12" s="263"/>
    </row>
    <row r="13" spans="1:5" ht="16" thickBot="1" x14ac:dyDescent="0.4">
      <c r="A13" s="142" t="s">
        <v>208</v>
      </c>
      <c r="B13" s="257" t="s">
        <v>210</v>
      </c>
      <c r="C13" s="258"/>
      <c r="D13" s="257" t="s">
        <v>211</v>
      </c>
      <c r="E13" s="258"/>
    </row>
    <row r="14" spans="1:5" ht="31.5" thickBot="1" x14ac:dyDescent="0.4">
      <c r="A14" s="142" t="s">
        <v>215</v>
      </c>
      <c r="B14" s="142" t="s">
        <v>216</v>
      </c>
      <c r="C14" s="142" t="s">
        <v>212</v>
      </c>
      <c r="D14" s="142" t="s">
        <v>216</v>
      </c>
      <c r="E14" s="142" t="s">
        <v>212</v>
      </c>
    </row>
    <row r="15" spans="1:5" ht="16" thickBot="1" x14ac:dyDescent="0.4">
      <c r="A15" s="143">
        <v>2244</v>
      </c>
      <c r="B15" s="143">
        <v>2331.5159999999996</v>
      </c>
      <c r="C15" s="203">
        <f>IF(B15=0,"%",B15/A15-1)</f>
        <v>3.8999999999999924E-2</v>
      </c>
      <c r="D15" s="143">
        <v>2422.4451239999994</v>
      </c>
      <c r="E15" s="203">
        <f>IF(D15=0,"%",D15/B15-1)</f>
        <v>3.8999999999999924E-2</v>
      </c>
    </row>
  </sheetData>
  <mergeCells count="8">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heetViews>
  <sheetFormatPr defaultColWidth="8.54296875" defaultRowHeight="12.5" x14ac:dyDescent="0.25"/>
  <cols>
    <col min="1" max="1" width="29.7265625" customWidth="1"/>
    <col min="2" max="2" width="20.54296875" style="9" customWidth="1"/>
    <col min="3" max="5" width="20.54296875" customWidth="1"/>
    <col min="6" max="6" width="10.453125" bestFit="1" customWidth="1"/>
  </cols>
  <sheetData>
    <row r="1" spans="1:6" s="1" customFormat="1" ht="20.149999999999999" customHeight="1" x14ac:dyDescent="0.25">
      <c r="A1" s="87" t="s">
        <v>217</v>
      </c>
      <c r="B1" s="87"/>
      <c r="C1" s="87"/>
      <c r="D1" s="87"/>
      <c r="E1" s="87"/>
    </row>
    <row r="2" spans="1:6" s="1" customFormat="1" ht="20.149999999999999" customHeight="1" x14ac:dyDescent="0.25">
      <c r="A2" s="265" t="str">
        <f>'Institution ID'!C3</f>
        <v>Virginia Tech</v>
      </c>
      <c r="B2" s="265"/>
      <c r="C2" s="265"/>
      <c r="D2" s="265"/>
      <c r="E2" s="265"/>
    </row>
    <row r="3" spans="1:6" s="2" customFormat="1" ht="87.65" customHeight="1" x14ac:dyDescent="0.25">
      <c r="A3" s="267" t="s">
        <v>246</v>
      </c>
      <c r="B3" s="268"/>
      <c r="C3" s="268"/>
      <c r="D3" s="268"/>
      <c r="E3" s="269"/>
    </row>
    <row r="4" spans="1:6" ht="15" customHeight="1" x14ac:dyDescent="0.3">
      <c r="A4" s="266" t="s">
        <v>0</v>
      </c>
      <c r="B4" s="80" t="s">
        <v>139</v>
      </c>
      <c r="C4" s="80" t="s">
        <v>147</v>
      </c>
      <c r="D4" s="80" t="s">
        <v>140</v>
      </c>
      <c r="E4" s="80" t="s">
        <v>141</v>
      </c>
    </row>
    <row r="5" spans="1:6" ht="30" customHeight="1" x14ac:dyDescent="0.25">
      <c r="A5" s="266"/>
      <c r="B5" s="47" t="s">
        <v>229</v>
      </c>
      <c r="C5" s="47" t="s">
        <v>229</v>
      </c>
      <c r="D5" s="47" t="s">
        <v>230</v>
      </c>
      <c r="E5" s="47" t="s">
        <v>230</v>
      </c>
    </row>
    <row r="6" spans="1:6" ht="15" customHeight="1" x14ac:dyDescent="0.3">
      <c r="A6" s="14" t="s">
        <v>12</v>
      </c>
      <c r="B6" s="264"/>
      <c r="C6" s="264"/>
      <c r="D6" s="264"/>
      <c r="E6" s="264"/>
    </row>
    <row r="7" spans="1:6" ht="15" customHeight="1" x14ac:dyDescent="0.25">
      <c r="A7" s="48" t="s">
        <v>98</v>
      </c>
      <c r="B7" s="13">
        <v>237737364.75171539</v>
      </c>
      <c r="C7" s="13">
        <v>234289752.29190475</v>
      </c>
      <c r="D7" s="13">
        <v>242262291.49358663</v>
      </c>
      <c r="E7" s="13">
        <v>253017018.48315817</v>
      </c>
    </row>
    <row r="8" spans="1:6" ht="15" customHeight="1" x14ac:dyDescent="0.25">
      <c r="A8" s="48" t="s">
        <v>99</v>
      </c>
      <c r="B8" s="13">
        <v>257417242.09855908</v>
      </c>
      <c r="C8" s="13">
        <v>269230532.34040898</v>
      </c>
      <c r="D8" s="13">
        <v>286647729.90509826</v>
      </c>
      <c r="E8" s="13">
        <v>297885637.20424819</v>
      </c>
    </row>
    <row r="9" spans="1:6" ht="15" customHeight="1" x14ac:dyDescent="0.25">
      <c r="A9" s="48" t="s">
        <v>100</v>
      </c>
      <c r="B9" s="13">
        <v>17385989.805407204</v>
      </c>
      <c r="C9" s="13">
        <v>17685398.096852299</v>
      </c>
      <c r="D9" s="13">
        <v>18473721.52306214</v>
      </c>
      <c r="E9" s="13">
        <v>19415286.605880737</v>
      </c>
    </row>
    <row r="10" spans="1:6" ht="15" customHeight="1" x14ac:dyDescent="0.25">
      <c r="A10" s="48" t="s">
        <v>101</v>
      </c>
      <c r="B10" s="13">
        <v>32611325.308666226</v>
      </c>
      <c r="C10" s="13">
        <v>34397868.948133186</v>
      </c>
      <c r="D10" s="13">
        <v>36667471.289903723</v>
      </c>
      <c r="E10" s="13">
        <v>38014587.216572605</v>
      </c>
      <c r="F10" s="54" t="s">
        <v>117</v>
      </c>
    </row>
    <row r="11" spans="1:6" ht="15" customHeight="1" x14ac:dyDescent="0.25">
      <c r="A11" s="48" t="s">
        <v>102</v>
      </c>
      <c r="B11" s="13">
        <v>0</v>
      </c>
      <c r="C11" s="13">
        <v>0</v>
      </c>
      <c r="D11" s="13">
        <v>0</v>
      </c>
      <c r="E11" s="13">
        <v>0</v>
      </c>
    </row>
    <row r="12" spans="1:6" ht="15" customHeight="1" x14ac:dyDescent="0.25">
      <c r="A12" s="48" t="s">
        <v>103</v>
      </c>
      <c r="B12" s="13">
        <v>0</v>
      </c>
      <c r="C12" s="13">
        <v>0</v>
      </c>
      <c r="D12" s="13">
        <v>0</v>
      </c>
      <c r="E12" s="13">
        <v>0</v>
      </c>
    </row>
    <row r="13" spans="1:6" ht="15" customHeight="1" x14ac:dyDescent="0.25">
      <c r="A13" s="48" t="s">
        <v>104</v>
      </c>
      <c r="B13" s="13">
        <v>2397742.3687148876</v>
      </c>
      <c r="C13" s="13">
        <v>2481619.6551724137</v>
      </c>
      <c r="D13" s="13">
        <v>2553586.6251724134</v>
      </c>
      <c r="E13" s="13">
        <v>2627640.6373024131</v>
      </c>
    </row>
    <row r="14" spans="1:6" ht="15" customHeight="1" x14ac:dyDescent="0.25">
      <c r="A14" s="48" t="s">
        <v>105</v>
      </c>
      <c r="B14" s="13">
        <v>6846232.5710112359</v>
      </c>
      <c r="C14" s="13">
        <v>6971986.9440000001</v>
      </c>
      <c r="D14" s="13">
        <v>7174174.5653759995</v>
      </c>
      <c r="E14" s="13">
        <v>7382225.6277719028</v>
      </c>
    </row>
    <row r="15" spans="1:6" ht="15" customHeight="1" x14ac:dyDescent="0.25">
      <c r="A15" s="48" t="s">
        <v>106</v>
      </c>
      <c r="B15" s="13">
        <v>0</v>
      </c>
      <c r="C15" s="13">
        <v>0</v>
      </c>
      <c r="D15" s="13">
        <v>0</v>
      </c>
      <c r="E15" s="13">
        <v>0</v>
      </c>
    </row>
    <row r="16" spans="1:6" ht="15" customHeight="1" x14ac:dyDescent="0.25">
      <c r="A16" s="48" t="s">
        <v>107</v>
      </c>
      <c r="B16" s="13">
        <v>0</v>
      </c>
      <c r="C16" s="13">
        <v>0</v>
      </c>
      <c r="D16" s="13">
        <v>0</v>
      </c>
      <c r="E16" s="13">
        <v>0</v>
      </c>
    </row>
    <row r="17" spans="1:6" ht="15" customHeight="1" x14ac:dyDescent="0.25">
      <c r="A17" s="48" t="s">
        <v>108</v>
      </c>
      <c r="B17" s="13">
        <v>0</v>
      </c>
      <c r="C17" s="13">
        <v>0</v>
      </c>
      <c r="D17" s="13">
        <v>0</v>
      </c>
      <c r="E17" s="13">
        <v>0</v>
      </c>
    </row>
    <row r="18" spans="1:6" ht="15" customHeight="1" x14ac:dyDescent="0.25">
      <c r="A18" s="48" t="s">
        <v>109</v>
      </c>
      <c r="B18" s="13">
        <v>0</v>
      </c>
      <c r="C18" s="13">
        <v>0</v>
      </c>
      <c r="D18" s="13">
        <v>0</v>
      </c>
      <c r="E18" s="13">
        <v>0</v>
      </c>
    </row>
    <row r="19" spans="1:6" ht="15" customHeight="1" x14ac:dyDescent="0.25">
      <c r="A19" s="48" t="s">
        <v>110</v>
      </c>
      <c r="B19" s="13">
        <v>7490758.5046558995</v>
      </c>
      <c r="C19" s="13">
        <v>7245440</v>
      </c>
      <c r="D19" s="13">
        <v>7455557.7599999998</v>
      </c>
      <c r="E19" s="13">
        <v>7671768.935039999</v>
      </c>
    </row>
    <row r="20" spans="1:6" ht="15" customHeight="1" x14ac:dyDescent="0.25">
      <c r="A20" s="48" t="s">
        <v>111</v>
      </c>
      <c r="B20" s="13">
        <v>8115251.175294674</v>
      </c>
      <c r="C20" s="13">
        <v>8262240</v>
      </c>
      <c r="D20" s="13">
        <v>8501844.959999999</v>
      </c>
      <c r="E20" s="13">
        <v>8748398.4638399985</v>
      </c>
    </row>
    <row r="21" spans="1:6" ht="15" customHeight="1" x14ac:dyDescent="0.25">
      <c r="A21" s="11" t="s">
        <v>3</v>
      </c>
      <c r="B21" s="13">
        <v>86401495.299999997</v>
      </c>
      <c r="C21" s="221">
        <v>100869654</v>
      </c>
      <c r="D21" s="221">
        <v>100869654</v>
      </c>
      <c r="E21" s="221">
        <v>100869654</v>
      </c>
      <c r="F21" t="s">
        <v>117</v>
      </c>
    </row>
    <row r="22" spans="1:6" ht="15" customHeight="1" x14ac:dyDescent="0.25">
      <c r="A22" s="86" t="s">
        <v>219</v>
      </c>
      <c r="B22" s="43">
        <f>SUM(B7:B21)</f>
        <v>656403401.8840245</v>
      </c>
      <c r="C22" s="43">
        <f>SUM(C7:C21)</f>
        <v>681434492.27647173</v>
      </c>
      <c r="D22" s="43">
        <f>SUM(D7:D21)</f>
        <v>710606032.12219918</v>
      </c>
      <c r="E22" s="43">
        <f>SUM(E7:E21)</f>
        <v>735632217.17381394</v>
      </c>
    </row>
    <row r="23" spans="1:6" s="9" customFormat="1" ht="15" customHeight="1" x14ac:dyDescent="0.25">
      <c r="A23" s="132"/>
      <c r="B23" s="82"/>
      <c r="C23" s="82"/>
      <c r="D23" s="82"/>
      <c r="E23" s="82"/>
    </row>
    <row r="24" spans="1:6" s="9" customFormat="1" ht="15" customHeight="1" x14ac:dyDescent="0.25">
      <c r="A24" s="132"/>
      <c r="B24" s="82"/>
      <c r="C24" s="82"/>
      <c r="D24" s="82"/>
      <c r="E24" s="82"/>
    </row>
    <row r="25" spans="1:6" s="9" customFormat="1" ht="15" customHeight="1" x14ac:dyDescent="0.3">
      <c r="A25" s="119"/>
      <c r="B25" s="134" t="s">
        <v>139</v>
      </c>
      <c r="C25" s="134" t="s">
        <v>147</v>
      </c>
      <c r="D25" s="134" t="s">
        <v>140</v>
      </c>
      <c r="E25" s="134" t="s">
        <v>141</v>
      </c>
    </row>
    <row r="26" spans="1:6" s="9" customFormat="1" ht="27" customHeight="1" x14ac:dyDescent="0.3">
      <c r="A26" s="133" t="s">
        <v>142</v>
      </c>
      <c r="B26" s="135" t="s">
        <v>146</v>
      </c>
      <c r="C26" s="135" t="s">
        <v>146</v>
      </c>
      <c r="D26" s="135" t="s">
        <v>146</v>
      </c>
      <c r="E26" s="135" t="s">
        <v>146</v>
      </c>
    </row>
    <row r="27" spans="1:6" s="9" customFormat="1" ht="15" customHeight="1" x14ac:dyDescent="0.25">
      <c r="A27" s="81" t="s">
        <v>143</v>
      </c>
      <c r="B27" s="83">
        <v>39135788.185815029</v>
      </c>
      <c r="C27" s="83">
        <v>43773376.947653919</v>
      </c>
      <c r="D27" s="83">
        <v>45305445.140821807</v>
      </c>
      <c r="E27" s="83">
        <v>46891135.72075057</v>
      </c>
    </row>
    <row r="28" spans="1:6" s="9" customFormat="1" ht="15" customHeight="1" x14ac:dyDescent="0.25">
      <c r="A28" s="81" t="s">
        <v>144</v>
      </c>
      <c r="B28" s="83">
        <v>29474192.814184971</v>
      </c>
      <c r="C28" s="83">
        <v>32966883.052346077</v>
      </c>
      <c r="D28" s="83">
        <v>34120723.959178187</v>
      </c>
      <c r="E28" s="83">
        <v>35314949.29774943</v>
      </c>
    </row>
    <row r="29" spans="1:6" s="9" customFormat="1" ht="15" customHeight="1" x14ac:dyDescent="0.25">
      <c r="A29" s="81" t="s">
        <v>145</v>
      </c>
      <c r="B29" s="84">
        <f>B28+B27</f>
        <v>68609981</v>
      </c>
      <c r="C29" s="84">
        <f>C28+C27</f>
        <v>76740260</v>
      </c>
      <c r="D29" s="84">
        <f t="shared" ref="D29:E29" si="0">D28+D27</f>
        <v>79426169.099999994</v>
      </c>
      <c r="E29" s="84">
        <f t="shared" si="0"/>
        <v>82206085.0185</v>
      </c>
    </row>
    <row r="30" spans="1:6" s="9" customFormat="1" ht="15" customHeight="1" x14ac:dyDescent="0.3">
      <c r="A30" s="85" t="s">
        <v>146</v>
      </c>
      <c r="B30" s="83">
        <v>281270190</v>
      </c>
      <c r="C30" s="83">
        <v>355917943</v>
      </c>
      <c r="D30" s="83">
        <v>367932275.014</v>
      </c>
      <c r="E30" s="83">
        <v>380358603.35485601</v>
      </c>
    </row>
    <row r="31" spans="1:6" s="9" customFormat="1" ht="15" customHeight="1" x14ac:dyDescent="0.3">
      <c r="A31" s="137"/>
      <c r="B31" s="138"/>
      <c r="C31" s="138"/>
      <c r="D31" s="138"/>
      <c r="E31" s="138"/>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zoomScale="80" zoomScaleNormal="80" workbookViewId="0"/>
  </sheetViews>
  <sheetFormatPr defaultColWidth="9.1796875" defaultRowHeight="12.5" x14ac:dyDescent="0.25"/>
  <cols>
    <col min="1" max="1" width="10.7265625" style="146" customWidth="1"/>
    <col min="2" max="2" width="55.453125" style="146" customWidth="1"/>
    <col min="3" max="3" width="7.1796875" style="146" customWidth="1"/>
    <col min="4" max="4" width="18.54296875" style="146" customWidth="1"/>
    <col min="5" max="5" width="15.453125" style="146" customWidth="1"/>
    <col min="6" max="7" width="18.54296875" style="146" customWidth="1"/>
    <col min="8" max="8" width="18.453125" style="146" customWidth="1"/>
    <col min="9" max="9" width="20.26953125" style="146" customWidth="1"/>
    <col min="10" max="10" width="57.453125" style="146" customWidth="1"/>
    <col min="11" max="11" width="57.54296875" style="146" customWidth="1"/>
    <col min="12" max="12" width="41.81640625" style="146" customWidth="1"/>
    <col min="13" max="16384" width="9.1796875" style="146"/>
  </cols>
  <sheetData>
    <row r="1" spans="1:11" ht="20.149999999999999" customHeight="1" x14ac:dyDescent="0.25">
      <c r="A1" s="145" t="s">
        <v>220</v>
      </c>
      <c r="B1" s="145"/>
      <c r="C1" s="145"/>
      <c r="D1" s="145"/>
      <c r="E1" s="145"/>
      <c r="F1" s="145"/>
      <c r="G1" s="145"/>
      <c r="H1" s="145"/>
      <c r="I1" s="145"/>
    </row>
    <row r="2" spans="1:11" ht="20.149999999999999" customHeight="1" x14ac:dyDescent="0.25">
      <c r="A2" s="275" t="str">
        <f>'Institution ID'!C3</f>
        <v>Virginia Tech</v>
      </c>
      <c r="B2" s="275"/>
      <c r="C2" s="275"/>
      <c r="D2" s="275"/>
      <c r="E2" s="275"/>
      <c r="F2" s="275"/>
      <c r="G2" s="275"/>
      <c r="H2" s="275"/>
      <c r="I2" s="275"/>
    </row>
    <row r="3" spans="1:11" s="149" customFormat="1" ht="20.149999999999999" customHeight="1" x14ac:dyDescent="0.25">
      <c r="A3" s="147" t="s">
        <v>221</v>
      </c>
      <c r="B3" s="148"/>
      <c r="C3" s="148"/>
      <c r="D3" s="148"/>
      <c r="E3" s="148"/>
      <c r="F3" s="148"/>
    </row>
    <row r="4" spans="1:11" s="150" customFormat="1" ht="30" customHeight="1" x14ac:dyDescent="0.25">
      <c r="A4" s="273" t="s">
        <v>248</v>
      </c>
      <c r="B4" s="273"/>
      <c r="C4" s="273"/>
      <c r="D4" s="273"/>
      <c r="E4" s="273"/>
      <c r="F4" s="273"/>
      <c r="G4" s="273"/>
      <c r="H4" s="273"/>
      <c r="I4" s="273"/>
      <c r="J4" s="273"/>
      <c r="K4" s="273"/>
    </row>
    <row r="5" spans="1:11" s="150" customFormat="1" ht="79.5" customHeight="1" thickBot="1" x14ac:dyDescent="0.3">
      <c r="A5" s="274"/>
      <c r="B5" s="274"/>
      <c r="C5" s="274"/>
      <c r="D5" s="274"/>
      <c r="E5" s="274"/>
      <c r="F5" s="274"/>
      <c r="G5" s="274"/>
      <c r="H5" s="274"/>
      <c r="I5" s="274"/>
      <c r="J5" s="274"/>
      <c r="K5" s="274"/>
    </row>
    <row r="6" spans="1:11" s="151" customFormat="1" ht="20.149999999999999" customHeight="1" thickBot="1" x14ac:dyDescent="0.4">
      <c r="A6" s="276" t="s">
        <v>25</v>
      </c>
      <c r="B6" s="279" t="s">
        <v>159</v>
      </c>
      <c r="C6" s="280"/>
      <c r="D6" s="280"/>
      <c r="E6" s="280"/>
      <c r="F6" s="280"/>
      <c r="G6" s="280"/>
      <c r="H6" s="280"/>
      <c r="I6" s="280"/>
      <c r="J6" s="280"/>
      <c r="K6" s="281"/>
    </row>
    <row r="7" spans="1:11" s="151" customFormat="1" ht="20.149999999999999" customHeight="1" thickBot="1" x14ac:dyDescent="0.4">
      <c r="A7" s="277"/>
      <c r="C7" s="152"/>
      <c r="D7" s="279" t="s">
        <v>138</v>
      </c>
      <c r="E7" s="280"/>
      <c r="F7" s="280"/>
      <c r="G7" s="280"/>
      <c r="H7" s="280"/>
      <c r="I7" s="280"/>
      <c r="J7" s="153" t="s">
        <v>160</v>
      </c>
      <c r="K7" s="154" t="s">
        <v>161</v>
      </c>
    </row>
    <row r="8" spans="1:11" s="151" customFormat="1" ht="20.149999999999999" customHeight="1" thickBot="1" x14ac:dyDescent="0.4">
      <c r="A8" s="277"/>
      <c r="B8" s="282" t="s">
        <v>26</v>
      </c>
      <c r="C8" s="295" t="s">
        <v>122</v>
      </c>
      <c r="D8" s="280"/>
      <c r="E8" s="280"/>
      <c r="F8" s="280"/>
      <c r="G8" s="280"/>
      <c r="H8" s="280"/>
      <c r="I8" s="280"/>
      <c r="J8" s="292" t="s">
        <v>162</v>
      </c>
      <c r="K8" s="289" t="s">
        <v>163</v>
      </c>
    </row>
    <row r="9" spans="1:11" s="151" customFormat="1" ht="20.149999999999999" customHeight="1" thickBot="1" x14ac:dyDescent="0.4">
      <c r="A9" s="277"/>
      <c r="B9" s="283"/>
      <c r="C9" s="296"/>
      <c r="D9" s="285" t="s">
        <v>136</v>
      </c>
      <c r="E9" s="286"/>
      <c r="F9" s="287"/>
      <c r="G9" s="288" t="s">
        <v>137</v>
      </c>
      <c r="H9" s="280"/>
      <c r="I9" s="280"/>
      <c r="J9" s="293"/>
      <c r="K9" s="290"/>
    </row>
    <row r="10" spans="1:11" s="151" customFormat="1" ht="52.5" customHeight="1" thickBot="1" x14ac:dyDescent="0.4">
      <c r="A10" s="278"/>
      <c r="B10" s="284"/>
      <c r="C10" s="297"/>
      <c r="D10" s="156" t="s">
        <v>119</v>
      </c>
      <c r="E10" s="156" t="s">
        <v>4</v>
      </c>
      <c r="F10" s="156" t="s">
        <v>118</v>
      </c>
      <c r="G10" s="156" t="s">
        <v>119</v>
      </c>
      <c r="H10" s="156" t="s">
        <v>4</v>
      </c>
      <c r="I10" s="156" t="s">
        <v>118</v>
      </c>
      <c r="J10" s="294"/>
      <c r="K10" s="291"/>
    </row>
    <row r="11" spans="1:11" ht="106" customHeight="1" thickBot="1" x14ac:dyDescent="0.3">
      <c r="A11" s="222">
        <v>3</v>
      </c>
      <c r="B11" s="223" t="s">
        <v>279</v>
      </c>
      <c r="C11" s="224" t="s">
        <v>284</v>
      </c>
      <c r="D11" s="211">
        <f t="shared" ref="D11:D22" si="0">SUM(E11:F11)</f>
        <v>4047511</v>
      </c>
      <c r="E11" s="157"/>
      <c r="F11" s="157">
        <v>4047511</v>
      </c>
      <c r="G11" s="214">
        <f t="shared" ref="G11:G22" si="1">SUM(H11:I11)</f>
        <v>5217663</v>
      </c>
      <c r="H11" s="157"/>
      <c r="I11" s="157">
        <v>5217663</v>
      </c>
      <c r="J11" s="231" t="s">
        <v>288</v>
      </c>
      <c r="K11" s="231" t="s">
        <v>289</v>
      </c>
    </row>
    <row r="12" spans="1:11" ht="106" customHeight="1" thickTop="1" thickBot="1" x14ac:dyDescent="0.3">
      <c r="A12" s="225">
        <v>4</v>
      </c>
      <c r="B12" s="226" t="s">
        <v>280</v>
      </c>
      <c r="C12" s="227" t="s">
        <v>285</v>
      </c>
      <c r="D12" s="212">
        <f t="shared" si="0"/>
        <v>3000000</v>
      </c>
      <c r="E12" s="161"/>
      <c r="F12" s="161">
        <v>3000000</v>
      </c>
      <c r="G12" s="215">
        <f t="shared" si="1"/>
        <v>5500000</v>
      </c>
      <c r="H12" s="161"/>
      <c r="I12" s="161">
        <v>5500000</v>
      </c>
      <c r="J12" s="232" t="s">
        <v>290</v>
      </c>
      <c r="K12" s="232" t="s">
        <v>291</v>
      </c>
    </row>
    <row r="13" spans="1:11" ht="106" customHeight="1" thickTop="1" thickBot="1" x14ac:dyDescent="0.3">
      <c r="A13" s="225">
        <v>5</v>
      </c>
      <c r="B13" s="226" t="s">
        <v>281</v>
      </c>
      <c r="C13" s="227" t="s">
        <v>284</v>
      </c>
      <c r="D13" s="212">
        <f t="shared" si="0"/>
        <v>2250000</v>
      </c>
      <c r="E13" s="161"/>
      <c r="F13" s="161">
        <v>2250000</v>
      </c>
      <c r="G13" s="215">
        <f t="shared" si="1"/>
        <v>2756510</v>
      </c>
      <c r="H13" s="161"/>
      <c r="I13" s="161">
        <v>2756510</v>
      </c>
      <c r="J13" s="230" t="s">
        <v>294</v>
      </c>
      <c r="K13" s="234" t="s">
        <v>287</v>
      </c>
    </row>
    <row r="14" spans="1:11" ht="106" customHeight="1" thickTop="1" thickBot="1" x14ac:dyDescent="0.3">
      <c r="A14" s="225">
        <v>6</v>
      </c>
      <c r="B14" s="228" t="s">
        <v>282</v>
      </c>
      <c r="C14" s="227">
        <v>3</v>
      </c>
      <c r="D14" s="212">
        <f t="shared" si="0"/>
        <v>1350000</v>
      </c>
      <c r="E14" s="161"/>
      <c r="F14" s="161">
        <f>1350000-E14</f>
        <v>1350000</v>
      </c>
      <c r="G14" s="215">
        <f t="shared" si="1"/>
        <v>1770832</v>
      </c>
      <c r="H14" s="161"/>
      <c r="I14" s="161">
        <v>1770832</v>
      </c>
      <c r="J14" s="232" t="s">
        <v>295</v>
      </c>
      <c r="K14" s="232" t="s">
        <v>292</v>
      </c>
    </row>
    <row r="15" spans="1:11" ht="106" customHeight="1" thickTop="1" thickBot="1" x14ac:dyDescent="0.3">
      <c r="A15" s="225">
        <v>7</v>
      </c>
      <c r="B15" s="226" t="s">
        <v>283</v>
      </c>
      <c r="C15" s="227">
        <v>3</v>
      </c>
      <c r="D15" s="212">
        <f t="shared" si="0"/>
        <v>0</v>
      </c>
      <c r="E15" s="161">
        <f>-F15</f>
        <v>1348343</v>
      </c>
      <c r="F15" s="161">
        <v>-1348343</v>
      </c>
      <c r="G15" s="215">
        <f t="shared" si="1"/>
        <v>0</v>
      </c>
      <c r="H15" s="161">
        <f>-I15</f>
        <v>2674280</v>
      </c>
      <c r="I15" s="161">
        <v>-2674280</v>
      </c>
      <c r="J15" s="233" t="s">
        <v>293</v>
      </c>
      <c r="K15" s="234" t="s">
        <v>286</v>
      </c>
    </row>
    <row r="16" spans="1:11" ht="20.149999999999999" customHeight="1" thickTop="1" thickBot="1" x14ac:dyDescent="0.3">
      <c r="A16" s="158"/>
      <c r="B16" s="159"/>
      <c r="C16" s="160"/>
      <c r="D16" s="212">
        <f t="shared" si="0"/>
        <v>0</v>
      </c>
      <c r="E16" s="161">
        <f>0</f>
        <v>0</v>
      </c>
      <c r="F16" s="161">
        <f>0</f>
        <v>0</v>
      </c>
      <c r="G16" s="215">
        <f t="shared" si="1"/>
        <v>0</v>
      </c>
      <c r="H16" s="161">
        <f>0</f>
        <v>0</v>
      </c>
      <c r="I16" s="161">
        <f>0</f>
        <v>0</v>
      </c>
      <c r="J16" s="162"/>
      <c r="K16" s="162"/>
    </row>
    <row r="17" spans="1:12" ht="20.149999999999999" customHeight="1" thickTop="1" thickBot="1" x14ac:dyDescent="0.3">
      <c r="A17" s="158"/>
      <c r="B17" s="159"/>
      <c r="C17" s="160"/>
      <c r="D17" s="212">
        <f t="shared" si="0"/>
        <v>0</v>
      </c>
      <c r="E17" s="161">
        <f>0</f>
        <v>0</v>
      </c>
      <c r="F17" s="161">
        <f>0</f>
        <v>0</v>
      </c>
      <c r="G17" s="215">
        <f t="shared" si="1"/>
        <v>0</v>
      </c>
      <c r="H17" s="161">
        <f>0</f>
        <v>0</v>
      </c>
      <c r="I17" s="161">
        <f>0</f>
        <v>0</v>
      </c>
      <c r="J17" s="162"/>
      <c r="K17" s="162"/>
    </row>
    <row r="18" spans="1:12" ht="20.149999999999999" customHeight="1" thickTop="1" thickBot="1" x14ac:dyDescent="0.3">
      <c r="A18" s="158"/>
      <c r="B18" s="159"/>
      <c r="C18" s="160"/>
      <c r="D18" s="212">
        <f t="shared" si="0"/>
        <v>0</v>
      </c>
      <c r="E18" s="161">
        <f>0</f>
        <v>0</v>
      </c>
      <c r="F18" s="161">
        <f>0</f>
        <v>0</v>
      </c>
      <c r="G18" s="215">
        <f t="shared" si="1"/>
        <v>0</v>
      </c>
      <c r="H18" s="161">
        <f>0</f>
        <v>0</v>
      </c>
      <c r="I18" s="161">
        <f>0</f>
        <v>0</v>
      </c>
      <c r="J18" s="162"/>
      <c r="K18" s="162"/>
    </row>
    <row r="19" spans="1:12" ht="20.149999999999999" customHeight="1" thickTop="1" thickBot="1" x14ac:dyDescent="0.3">
      <c r="A19" s="158"/>
      <c r="B19" s="159"/>
      <c r="C19" s="160"/>
      <c r="D19" s="212">
        <f t="shared" si="0"/>
        <v>0</v>
      </c>
      <c r="E19" s="161">
        <f>0</f>
        <v>0</v>
      </c>
      <c r="F19" s="161">
        <f>0</f>
        <v>0</v>
      </c>
      <c r="G19" s="215">
        <f t="shared" si="1"/>
        <v>0</v>
      </c>
      <c r="H19" s="161">
        <f>0</f>
        <v>0</v>
      </c>
      <c r="I19" s="161">
        <f>0</f>
        <v>0</v>
      </c>
      <c r="J19" s="162"/>
      <c r="K19" s="162"/>
    </row>
    <row r="20" spans="1:12" ht="20.149999999999999" customHeight="1" thickTop="1" thickBot="1" x14ac:dyDescent="0.3">
      <c r="A20" s="158"/>
      <c r="B20" s="159"/>
      <c r="C20" s="160"/>
      <c r="D20" s="212">
        <f t="shared" si="0"/>
        <v>0</v>
      </c>
      <c r="E20" s="161">
        <f>0</f>
        <v>0</v>
      </c>
      <c r="F20" s="161">
        <f>0</f>
        <v>0</v>
      </c>
      <c r="G20" s="215">
        <f t="shared" si="1"/>
        <v>0</v>
      </c>
      <c r="H20" s="161">
        <f>0</f>
        <v>0</v>
      </c>
      <c r="I20" s="161">
        <f>0</f>
        <v>0</v>
      </c>
      <c r="J20" s="162"/>
      <c r="K20" s="162"/>
    </row>
    <row r="21" spans="1:12" ht="20.149999999999999" customHeight="1" thickTop="1" thickBot="1" x14ac:dyDescent="0.3">
      <c r="A21" s="158"/>
      <c r="B21" s="159"/>
      <c r="C21" s="160"/>
      <c r="D21" s="212">
        <f t="shared" si="0"/>
        <v>0</v>
      </c>
      <c r="E21" s="161">
        <f>0</f>
        <v>0</v>
      </c>
      <c r="F21" s="161">
        <f>0</f>
        <v>0</v>
      </c>
      <c r="G21" s="215">
        <f t="shared" si="1"/>
        <v>0</v>
      </c>
      <c r="H21" s="161">
        <f>0</f>
        <v>0</v>
      </c>
      <c r="I21" s="161">
        <f>0</f>
        <v>0</v>
      </c>
      <c r="J21" s="162"/>
      <c r="K21" s="162"/>
    </row>
    <row r="22" spans="1:12" ht="20.149999999999999" customHeight="1" thickTop="1" x14ac:dyDescent="0.25">
      <c r="A22" s="158"/>
      <c r="B22" s="159"/>
      <c r="C22" s="160"/>
      <c r="D22" s="213">
        <f t="shared" si="0"/>
        <v>0</v>
      </c>
      <c r="E22" s="161">
        <f>0</f>
        <v>0</v>
      </c>
      <c r="F22" s="161">
        <f>0</f>
        <v>0</v>
      </c>
      <c r="G22" s="216">
        <f t="shared" si="1"/>
        <v>0</v>
      </c>
      <c r="H22" s="161">
        <f>0</f>
        <v>0</v>
      </c>
      <c r="I22" s="161">
        <f>0</f>
        <v>0</v>
      </c>
      <c r="J22" s="162"/>
      <c r="K22" s="162"/>
    </row>
    <row r="23" spans="1:12" ht="20.149999999999999" customHeight="1" x14ac:dyDescent="0.25">
      <c r="A23" s="270"/>
      <c r="B23" s="271"/>
      <c r="C23" s="271"/>
      <c r="D23" s="271"/>
      <c r="E23" s="271"/>
      <c r="F23" s="271"/>
      <c r="G23" s="271"/>
      <c r="H23" s="271"/>
      <c r="I23" s="271"/>
      <c r="J23" s="271"/>
      <c r="K23" s="271"/>
    </row>
    <row r="24" spans="1:12" ht="41.15" customHeight="1" x14ac:dyDescent="0.25">
      <c r="A24" s="163"/>
      <c r="B24" s="164" t="s">
        <v>164</v>
      </c>
      <c r="C24" s="164"/>
      <c r="D24" s="74">
        <f t="shared" ref="D24:I24" si="2">SUM(D11:D22)</f>
        <v>10647511</v>
      </c>
      <c r="E24" s="42">
        <f t="shared" si="2"/>
        <v>1348343</v>
      </c>
      <c r="F24" s="42">
        <f t="shared" si="2"/>
        <v>9299168</v>
      </c>
      <c r="G24" s="210">
        <f t="shared" si="2"/>
        <v>15245005</v>
      </c>
      <c r="H24" s="42">
        <f t="shared" si="2"/>
        <v>2674280</v>
      </c>
      <c r="I24" s="42">
        <f t="shared" si="2"/>
        <v>12570725</v>
      </c>
      <c r="J24" s="272"/>
      <c r="K24" s="272"/>
    </row>
    <row r="25" spans="1:12" x14ac:dyDescent="0.25">
      <c r="A25" s="165"/>
    </row>
    <row r="26" spans="1:12" ht="18" x14ac:dyDescent="0.4">
      <c r="A26" s="166" t="s">
        <v>222</v>
      </c>
      <c r="B26" s="167"/>
      <c r="C26" s="167"/>
      <c r="D26" s="167"/>
      <c r="E26" s="167"/>
      <c r="F26" s="167"/>
      <c r="G26" s="167"/>
      <c r="H26" s="200"/>
      <c r="I26" s="168"/>
    </row>
    <row r="27" spans="1:12" ht="90.75" customHeight="1" thickBot="1" x14ac:dyDescent="0.3">
      <c r="A27" s="312" t="s">
        <v>247</v>
      </c>
      <c r="B27" s="313"/>
      <c r="C27" s="313"/>
      <c r="D27" s="313"/>
      <c r="E27" s="313"/>
      <c r="F27" s="313"/>
      <c r="G27" s="313"/>
      <c r="H27" s="313"/>
      <c r="I27" s="313"/>
      <c r="J27" s="313"/>
      <c r="K27" s="313"/>
    </row>
    <row r="28" spans="1:12" ht="16.5" customHeight="1" thickBot="1" x14ac:dyDescent="0.4">
      <c r="A28" s="189"/>
      <c r="B28" s="321" t="s">
        <v>165</v>
      </c>
      <c r="C28" s="322"/>
      <c r="D28" s="315" t="s">
        <v>136</v>
      </c>
      <c r="E28" s="316"/>
      <c r="F28" s="317"/>
      <c r="G28" s="315" t="s">
        <v>137</v>
      </c>
      <c r="H28" s="316"/>
      <c r="I28" s="317"/>
      <c r="J28" s="170"/>
      <c r="K28" s="320"/>
      <c r="L28" s="320"/>
    </row>
    <row r="29" spans="1:12" ht="51.75" customHeight="1" thickBot="1" x14ac:dyDescent="0.4">
      <c r="A29" s="189"/>
      <c r="B29" s="318" t="s">
        <v>0</v>
      </c>
      <c r="C29" s="319"/>
      <c r="D29" s="156" t="s">
        <v>119</v>
      </c>
      <c r="E29" s="156" t="s">
        <v>4</v>
      </c>
      <c r="F29" s="155" t="s">
        <v>118</v>
      </c>
      <c r="G29" s="156" t="s">
        <v>119</v>
      </c>
      <c r="H29" s="156" t="s">
        <v>4</v>
      </c>
      <c r="I29" s="155" t="s">
        <v>118</v>
      </c>
      <c r="J29" s="170"/>
      <c r="K29" s="170"/>
      <c r="L29" s="171"/>
    </row>
    <row r="30" spans="1:12" ht="20.149999999999999" customHeight="1" x14ac:dyDescent="0.25">
      <c r="A30" s="169"/>
      <c r="B30" s="299" t="s">
        <v>120</v>
      </c>
      <c r="C30" s="300"/>
      <c r="D30" s="207">
        <f t="shared" ref="D30:I30" si="3">+D24</f>
        <v>10647511</v>
      </c>
      <c r="E30" s="208">
        <f t="shared" si="3"/>
        <v>1348343</v>
      </c>
      <c r="F30" s="208">
        <f t="shared" si="3"/>
        <v>9299168</v>
      </c>
      <c r="G30" s="209">
        <f t="shared" si="3"/>
        <v>15245005</v>
      </c>
      <c r="H30" s="208">
        <f t="shared" si="3"/>
        <v>2674280</v>
      </c>
      <c r="I30" s="208">
        <f t="shared" si="3"/>
        <v>12570725</v>
      </c>
      <c r="J30" s="172"/>
      <c r="K30" s="172"/>
      <c r="L30" s="172"/>
    </row>
    <row r="31" spans="1:12" ht="20.149999999999999" customHeight="1" x14ac:dyDescent="0.25">
      <c r="A31" s="229">
        <v>1</v>
      </c>
      <c r="B31" s="314" t="s">
        <v>125</v>
      </c>
      <c r="C31" s="303"/>
      <c r="D31" s="174">
        <f>SUM(E31:F31)</f>
        <v>8369521</v>
      </c>
      <c r="E31" s="173">
        <f>0</f>
        <v>0</v>
      </c>
      <c r="F31" s="173">
        <v>8369521</v>
      </c>
      <c r="G31" s="174">
        <f t="shared" ref="G31:G46" si="4">SUM(H31:I31)</f>
        <v>16956985</v>
      </c>
      <c r="H31" s="173">
        <f>0</f>
        <v>0</v>
      </c>
      <c r="I31" s="173">
        <v>16956985</v>
      </c>
      <c r="J31" s="175"/>
      <c r="K31" s="175"/>
      <c r="L31" s="175"/>
    </row>
    <row r="32" spans="1:12" ht="20.149999999999999" customHeight="1" x14ac:dyDescent="0.25">
      <c r="A32" s="229"/>
      <c r="B32" s="314" t="s">
        <v>264</v>
      </c>
      <c r="C32" s="303"/>
      <c r="D32" s="177">
        <f>+F32</f>
        <v>2.5999999999999999E-2</v>
      </c>
      <c r="E32" s="176"/>
      <c r="F32" s="176">
        <v>2.5999999999999999E-2</v>
      </c>
      <c r="G32" s="177">
        <f>+I32</f>
        <v>2.5999999999999999E-2</v>
      </c>
      <c r="H32" s="176"/>
      <c r="I32" s="176">
        <v>2.5999999999999999E-2</v>
      </c>
      <c r="J32" s="178"/>
      <c r="K32" s="178"/>
      <c r="L32" s="178"/>
    </row>
    <row r="33" spans="1:12" ht="20.149999999999999" customHeight="1" x14ac:dyDescent="0.25">
      <c r="A33" s="229">
        <v>1</v>
      </c>
      <c r="B33" s="179" t="s">
        <v>126</v>
      </c>
      <c r="C33" s="179"/>
      <c r="D33" s="174">
        <f>SUM(E33:F33)</f>
        <v>3756933</v>
      </c>
      <c r="E33" s="173">
        <f>0</f>
        <v>0</v>
      </c>
      <c r="F33" s="220">
        <v>3756933</v>
      </c>
      <c r="G33" s="174">
        <f t="shared" si="4"/>
        <v>7611696</v>
      </c>
      <c r="H33" s="173">
        <f>0</f>
        <v>0</v>
      </c>
      <c r="I33" s="173">
        <v>7611696</v>
      </c>
      <c r="J33" s="175"/>
      <c r="K33" s="175"/>
      <c r="L33" s="175"/>
    </row>
    <row r="34" spans="1:12" ht="20.149999999999999" customHeight="1" x14ac:dyDescent="0.25">
      <c r="A34" s="229"/>
      <c r="B34" s="179" t="s">
        <v>265</v>
      </c>
      <c r="C34" s="179"/>
      <c r="D34" s="177">
        <f>+F34</f>
        <v>2.5999999999999999E-2</v>
      </c>
      <c r="E34" s="176"/>
      <c r="F34" s="176">
        <v>2.5999999999999999E-2</v>
      </c>
      <c r="G34" s="177">
        <f>+I34</f>
        <v>2.5999999999999999E-2</v>
      </c>
      <c r="H34" s="176"/>
      <c r="I34" s="176">
        <v>2.5999999999999999E-2</v>
      </c>
      <c r="J34" s="178"/>
      <c r="K34" s="178"/>
      <c r="L34" s="178"/>
    </row>
    <row r="35" spans="1:12" ht="20.149999999999999" customHeight="1" x14ac:dyDescent="0.25">
      <c r="A35" s="229"/>
      <c r="B35" s="179" t="s">
        <v>127</v>
      </c>
      <c r="C35" s="179"/>
      <c r="D35" s="174">
        <f>SUM(E35:F35)</f>
        <v>0</v>
      </c>
      <c r="E35" s="173">
        <f>0</f>
        <v>0</v>
      </c>
      <c r="F35" s="176">
        <v>0</v>
      </c>
      <c r="G35" s="174">
        <f t="shared" si="4"/>
        <v>0</v>
      </c>
      <c r="H35" s="173">
        <f>0</f>
        <v>0</v>
      </c>
      <c r="I35" s="173">
        <f>0</f>
        <v>0</v>
      </c>
      <c r="J35" s="175"/>
      <c r="K35" s="175"/>
      <c r="L35" s="175"/>
    </row>
    <row r="36" spans="1:12" ht="20.149999999999999" customHeight="1" x14ac:dyDescent="0.25">
      <c r="A36" s="229"/>
      <c r="B36" s="179" t="s">
        <v>128</v>
      </c>
      <c r="C36" s="179"/>
      <c r="D36" s="177">
        <f>+F36</f>
        <v>0</v>
      </c>
      <c r="E36" s="176"/>
      <c r="F36" s="176">
        <v>0</v>
      </c>
      <c r="G36" s="177">
        <f>+I36</f>
        <v>0</v>
      </c>
      <c r="H36" s="176"/>
      <c r="I36" s="176">
        <f>0</f>
        <v>0</v>
      </c>
      <c r="J36" s="178"/>
      <c r="K36" s="178"/>
      <c r="L36" s="178"/>
    </row>
    <row r="37" spans="1:12" ht="20.149999999999999" customHeight="1" x14ac:dyDescent="0.25">
      <c r="A37" s="229">
        <v>2</v>
      </c>
      <c r="B37" s="303" t="s">
        <v>124</v>
      </c>
      <c r="C37" s="304"/>
      <c r="D37" s="174">
        <f>SUM(E37:F37)</f>
        <v>1509367</v>
      </c>
      <c r="E37" s="173">
        <f>0</f>
        <v>0</v>
      </c>
      <c r="F37" s="173">
        <v>1509367</v>
      </c>
      <c r="G37" s="174">
        <f t="shared" si="4"/>
        <v>3046809</v>
      </c>
      <c r="H37" s="173">
        <f>0</f>
        <v>0</v>
      </c>
      <c r="I37" s="173">
        <v>3046809</v>
      </c>
      <c r="J37" s="175"/>
      <c r="K37" s="175"/>
      <c r="L37" s="175"/>
    </row>
    <row r="38" spans="1:12" ht="20.149999999999999" customHeight="1" x14ac:dyDescent="0.25">
      <c r="A38" s="229"/>
      <c r="B38" s="303" t="s">
        <v>266</v>
      </c>
      <c r="C38" s="304"/>
      <c r="D38" s="177">
        <f>+F38</f>
        <v>1.8599999999999998E-2</v>
      </c>
      <c r="E38" s="176"/>
      <c r="F38" s="176">
        <v>1.8599999999999998E-2</v>
      </c>
      <c r="G38" s="177">
        <f>+I38</f>
        <v>1.8599999999999998E-2</v>
      </c>
      <c r="H38" s="176"/>
      <c r="I38" s="176">
        <v>1.8599999999999998E-2</v>
      </c>
      <c r="J38" s="178"/>
      <c r="K38" s="178"/>
      <c r="L38" s="178"/>
    </row>
    <row r="39" spans="1:12" ht="20.149999999999999" customHeight="1" x14ac:dyDescent="0.25">
      <c r="A39" s="229"/>
      <c r="B39" s="303" t="s">
        <v>129</v>
      </c>
      <c r="C39" s="305"/>
      <c r="D39" s="174">
        <f>SUM(E39:F39)</f>
        <v>0</v>
      </c>
      <c r="E39" s="173">
        <f>0</f>
        <v>0</v>
      </c>
      <c r="F39" s="173">
        <v>0</v>
      </c>
      <c r="G39" s="174">
        <f t="shared" si="4"/>
        <v>0</v>
      </c>
      <c r="H39" s="173">
        <f>0</f>
        <v>0</v>
      </c>
      <c r="I39" s="173"/>
    </row>
    <row r="40" spans="1:12" ht="20.149999999999999" customHeight="1" x14ac:dyDescent="0.25">
      <c r="A40" s="229">
        <v>10</v>
      </c>
      <c r="B40" s="302" t="s">
        <v>130</v>
      </c>
      <c r="C40" s="303"/>
      <c r="D40" s="174">
        <f>SUM(E40:F40)</f>
        <v>2146542</v>
      </c>
      <c r="E40" s="173">
        <f>0</f>
        <v>0</v>
      </c>
      <c r="F40" s="173">
        <v>2146542</v>
      </c>
      <c r="G40" s="174">
        <f t="shared" si="4"/>
        <v>5971205</v>
      </c>
      <c r="H40" s="173">
        <f>0</f>
        <v>0</v>
      </c>
      <c r="I40" s="173">
        <v>5971205</v>
      </c>
      <c r="J40" s="180" t="s">
        <v>117</v>
      </c>
    </row>
    <row r="41" spans="1:12" ht="20.149999999999999" customHeight="1" x14ac:dyDescent="0.25">
      <c r="A41" s="229">
        <v>8</v>
      </c>
      <c r="B41" s="181" t="s">
        <v>151</v>
      </c>
      <c r="C41" s="182"/>
      <c r="D41" s="174">
        <f>SUM(E41:F41)</f>
        <v>159091</v>
      </c>
      <c r="E41" s="173">
        <f>0</f>
        <v>0</v>
      </c>
      <c r="F41" s="173">
        <v>159091</v>
      </c>
      <c r="G41" s="174">
        <f t="shared" si="4"/>
        <v>363805</v>
      </c>
      <c r="H41" s="173">
        <f>0</f>
        <v>0</v>
      </c>
      <c r="I41" s="173">
        <v>363805</v>
      </c>
    </row>
    <row r="42" spans="1:12" ht="20.149999999999999" customHeight="1" x14ac:dyDescent="0.25">
      <c r="A42" s="229">
        <v>8</v>
      </c>
      <c r="B42" s="181" t="s">
        <v>152</v>
      </c>
      <c r="C42" s="182"/>
      <c r="D42" s="174">
        <f>SUM(E42:F42)</f>
        <v>1949960</v>
      </c>
      <c r="E42" s="173">
        <f>0</f>
        <v>0</v>
      </c>
      <c r="F42" s="173">
        <v>1949960</v>
      </c>
      <c r="G42" s="174">
        <f t="shared" si="4"/>
        <v>3843863</v>
      </c>
      <c r="H42" s="173">
        <f>0</f>
        <v>0</v>
      </c>
      <c r="I42" s="173">
        <v>3843863</v>
      </c>
    </row>
    <row r="43" spans="1:12" ht="20.149999999999999" customHeight="1" x14ac:dyDescent="0.25">
      <c r="A43" s="229"/>
      <c r="B43" s="302" t="s">
        <v>153</v>
      </c>
      <c r="C43" s="303"/>
      <c r="D43" s="174">
        <f t="shared" ref="D43" si="5">SUM(E43:F43)</f>
        <v>0</v>
      </c>
      <c r="E43" s="173">
        <f>0</f>
        <v>0</v>
      </c>
      <c r="F43" s="173">
        <v>0</v>
      </c>
      <c r="G43" s="174">
        <f t="shared" si="4"/>
        <v>0</v>
      </c>
      <c r="H43" s="173">
        <f>0</f>
        <v>0</v>
      </c>
      <c r="I43" s="173">
        <f>0</f>
        <v>0</v>
      </c>
    </row>
    <row r="44" spans="1:12" ht="20.149999999999999" customHeight="1" x14ac:dyDescent="0.25">
      <c r="A44" s="229">
        <v>11</v>
      </c>
      <c r="B44" s="303" t="s">
        <v>154</v>
      </c>
      <c r="C44" s="305"/>
      <c r="D44" s="174">
        <f>SUM(E44:F44)</f>
        <v>787958</v>
      </c>
      <c r="E44" s="173">
        <f>0</f>
        <v>0</v>
      </c>
      <c r="F44" s="173">
        <v>787958</v>
      </c>
      <c r="G44" s="174">
        <f t="shared" si="4"/>
        <v>1446637</v>
      </c>
      <c r="H44" s="173">
        <f>0</f>
        <v>0</v>
      </c>
      <c r="I44" s="173">
        <v>1446637</v>
      </c>
    </row>
    <row r="45" spans="1:12" ht="20.149999999999999" customHeight="1" x14ac:dyDescent="0.25">
      <c r="A45" s="229">
        <v>9</v>
      </c>
      <c r="B45" s="302" t="s">
        <v>155</v>
      </c>
      <c r="C45" s="303"/>
      <c r="D45" s="174">
        <f>SUM(E45:F45)</f>
        <v>250000</v>
      </c>
      <c r="E45" s="173">
        <f>0</f>
        <v>0</v>
      </c>
      <c r="F45" s="173">
        <v>250000</v>
      </c>
      <c r="G45" s="174">
        <f t="shared" si="4"/>
        <v>500000</v>
      </c>
      <c r="H45" s="173">
        <f>0</f>
        <v>0</v>
      </c>
      <c r="I45" s="173">
        <v>500000</v>
      </c>
    </row>
    <row r="46" spans="1:12" ht="20.149999999999999" customHeight="1" x14ac:dyDescent="0.25">
      <c r="A46" s="229">
        <v>12</v>
      </c>
      <c r="B46" s="302" t="s">
        <v>156</v>
      </c>
      <c r="C46" s="303"/>
      <c r="D46" s="174">
        <f>SUM(E46:F46)</f>
        <v>943000</v>
      </c>
      <c r="E46" s="173">
        <f>0</f>
        <v>0</v>
      </c>
      <c r="F46" s="173">
        <v>943000</v>
      </c>
      <c r="G46" s="174">
        <f t="shared" si="4"/>
        <v>1886000</v>
      </c>
      <c r="H46" s="173">
        <f>0</f>
        <v>0</v>
      </c>
      <c r="I46" s="173">
        <v>1886000</v>
      </c>
    </row>
    <row r="47" spans="1:12" ht="20.149999999999999" customHeight="1" x14ac:dyDescent="0.25">
      <c r="A47" s="183"/>
      <c r="B47" s="307" t="s">
        <v>2</v>
      </c>
      <c r="C47" s="308"/>
      <c r="D47" s="204">
        <f>SUM(D40:D46,D30,D31,D33,D35,D37,D39)</f>
        <v>30519883</v>
      </c>
      <c r="E47" s="204">
        <f>SUM(E40:E46,E30,E31,E33,E35,E37,E39)</f>
        <v>1348343</v>
      </c>
      <c r="F47" s="204">
        <f>SUM(F40:F46,F30,F31,F33,F35,F37,F39)</f>
        <v>29171540</v>
      </c>
      <c r="G47" s="205">
        <f>SUM(G39:G46,G30,G31,G33,G35,G37)</f>
        <v>56872005</v>
      </c>
      <c r="H47" s="206">
        <f>SUM(H39:H46,H30,H31,H33,H35,H37)</f>
        <v>2674280</v>
      </c>
      <c r="I47" s="204">
        <f>SUM(I40:I46,I30,I31,I33,I35,I37,I39)</f>
        <v>54197725</v>
      </c>
    </row>
    <row r="48" spans="1:12" x14ac:dyDescent="0.25">
      <c r="B48" s="184" t="s">
        <v>1</v>
      </c>
      <c r="C48" s="185"/>
      <c r="D48" s="185"/>
      <c r="E48" s="185"/>
      <c r="F48" s="185"/>
    </row>
    <row r="49" spans="2:11" ht="13" x14ac:dyDescent="0.3">
      <c r="B49" s="301" t="s">
        <v>121</v>
      </c>
      <c r="C49" s="301"/>
      <c r="D49" s="301"/>
      <c r="E49" s="301"/>
      <c r="F49" s="301"/>
      <c r="G49" s="301"/>
      <c r="H49" s="301"/>
      <c r="I49" s="301"/>
    </row>
    <row r="50" spans="2:11" ht="13" x14ac:dyDescent="0.3">
      <c r="B50" s="301" t="s">
        <v>11</v>
      </c>
      <c r="C50" s="301"/>
      <c r="D50" s="301"/>
      <c r="E50" s="301"/>
      <c r="F50" s="301"/>
      <c r="G50" s="301"/>
      <c r="H50" s="301"/>
      <c r="I50" s="301"/>
    </row>
    <row r="51" spans="2:11" ht="13" x14ac:dyDescent="0.3">
      <c r="B51" s="201" t="s">
        <v>258</v>
      </c>
      <c r="C51" s="201"/>
      <c r="D51" s="201"/>
      <c r="E51" s="201"/>
      <c r="F51" s="201"/>
      <c r="G51" s="201"/>
      <c r="H51" s="201"/>
      <c r="I51" s="201"/>
    </row>
    <row r="52" spans="2:11" ht="13" x14ac:dyDescent="0.3">
      <c r="B52" s="309" t="s">
        <v>278</v>
      </c>
      <c r="C52" s="309"/>
      <c r="D52" s="309"/>
      <c r="E52" s="309"/>
      <c r="F52" s="309"/>
      <c r="G52" s="309"/>
      <c r="H52" s="309"/>
      <c r="I52" s="309"/>
    </row>
    <row r="53" spans="2:11" s="217" customFormat="1" ht="13" x14ac:dyDescent="0.3">
      <c r="B53" s="195" t="s">
        <v>271</v>
      </c>
      <c r="C53" s="186"/>
      <c r="D53" s="186"/>
      <c r="E53" s="186"/>
      <c r="F53" s="186"/>
      <c r="G53" s="186"/>
      <c r="H53" s="186"/>
      <c r="I53" s="186"/>
    </row>
    <row r="54" spans="2:11" s="217" customFormat="1" ht="13" x14ac:dyDescent="0.3">
      <c r="B54" s="195"/>
      <c r="C54" s="186"/>
      <c r="D54" s="186"/>
      <c r="E54" s="186"/>
      <c r="F54" s="186"/>
      <c r="G54" s="186"/>
      <c r="H54" s="186"/>
      <c r="I54" s="186"/>
    </row>
    <row r="55" spans="2:11" ht="15.5" x14ac:dyDescent="0.35">
      <c r="B55" s="186"/>
      <c r="C55" s="186"/>
      <c r="D55" s="186"/>
      <c r="E55" s="186"/>
      <c r="F55" s="186"/>
      <c r="G55" s="186"/>
      <c r="H55" s="197" t="s">
        <v>239</v>
      </c>
      <c r="I55" s="195"/>
    </row>
    <row r="56" spans="2:11" ht="15.5" x14ac:dyDescent="0.35">
      <c r="H56" s="310" t="s">
        <v>238</v>
      </c>
      <c r="I56" s="311"/>
      <c r="J56" s="298" t="s">
        <v>249</v>
      </c>
      <c r="K56" s="298"/>
    </row>
    <row r="57" spans="2:11" ht="15.5" x14ac:dyDescent="0.25">
      <c r="H57" s="196" t="s">
        <v>136</v>
      </c>
      <c r="I57" s="196" t="s">
        <v>137</v>
      </c>
      <c r="J57" s="198" t="s">
        <v>136</v>
      </c>
      <c r="K57" s="198" t="s">
        <v>137</v>
      </c>
    </row>
    <row r="58" spans="2:11" ht="15.5" x14ac:dyDescent="0.35">
      <c r="H58" s="202">
        <f>'2-Tuit &amp; Oth NGF Rev'!D22-'2-Tuit &amp; Oth NGF Rev'!C22-'3-Academic-Financial'!F47</f>
        <v>-0.15427255630493164</v>
      </c>
      <c r="I58" s="202">
        <f>'2-Tuit &amp; Oth NGF Rev'!E22-'2-Tuit &amp; Oth NGF Rev'!C22-'3-Academic-Financial'!I47</f>
        <v>-0.10265779495239258</v>
      </c>
      <c r="J58" s="199"/>
      <c r="K58" s="199"/>
    </row>
    <row r="60" spans="2:11" x14ac:dyDescent="0.25">
      <c r="B60" s="306"/>
      <c r="C60" s="306"/>
      <c r="D60" s="306"/>
      <c r="E60" s="306"/>
      <c r="F60" s="306"/>
    </row>
    <row r="61" spans="2:11" x14ac:dyDescent="0.25">
      <c r="H61" s="235"/>
      <c r="I61" s="235"/>
    </row>
  </sheetData>
  <sheetProtection insertRows="0" selectLockedCells="1" selectUnlockedCells="1"/>
  <mergeCells count="38">
    <mergeCell ref="A27:K27"/>
    <mergeCell ref="B32:C32"/>
    <mergeCell ref="G28:I28"/>
    <mergeCell ref="B29:C29"/>
    <mergeCell ref="B37:C37"/>
    <mergeCell ref="B31:C31"/>
    <mergeCell ref="K28:L28"/>
    <mergeCell ref="D28:F28"/>
    <mergeCell ref="B28:C28"/>
    <mergeCell ref="B60:F60"/>
    <mergeCell ref="B43:C43"/>
    <mergeCell ref="B47:C47"/>
    <mergeCell ref="B45:C45"/>
    <mergeCell ref="B44:C44"/>
    <mergeCell ref="B52:I52"/>
    <mergeCell ref="H56:I56"/>
    <mergeCell ref="J56:K56"/>
    <mergeCell ref="B30:C30"/>
    <mergeCell ref="B50:I50"/>
    <mergeCell ref="B49:I49"/>
    <mergeCell ref="B46:C46"/>
    <mergeCell ref="B38:C38"/>
    <mergeCell ref="B40:C40"/>
    <mergeCell ref="B39:C39"/>
    <mergeCell ref="A23:K23"/>
    <mergeCell ref="J24:K24"/>
    <mergeCell ref="A4:K5"/>
    <mergeCell ref="A2:I2"/>
    <mergeCell ref="A6:A10"/>
    <mergeCell ref="B6:K6"/>
    <mergeCell ref="B8:B10"/>
    <mergeCell ref="D9:F9"/>
    <mergeCell ref="G9:I9"/>
    <mergeCell ref="D7:I7"/>
    <mergeCell ref="K8:K10"/>
    <mergeCell ref="J8:J10"/>
    <mergeCell ref="D8:I8"/>
    <mergeCell ref="C8:C10"/>
  </mergeCells>
  <phoneticPr fontId="10"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11:G14 G46 G32 G15:G22 G38 G36 G3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zoomScale="80" zoomScaleNormal="80" workbookViewId="0"/>
  </sheetViews>
  <sheetFormatPr defaultColWidth="9.1796875" defaultRowHeight="12.5" x14ac:dyDescent="0.25"/>
  <cols>
    <col min="1" max="1" width="9.1796875" style="8"/>
    <col min="2" max="2" width="53.453125" style="8" customWidth="1"/>
    <col min="3" max="3" width="7.1796875" style="8" customWidth="1"/>
    <col min="4" max="4" width="18.54296875" style="8" customWidth="1"/>
    <col min="5" max="5" width="15.453125" style="8" customWidth="1"/>
    <col min="6" max="6" width="18.54296875" style="8" customWidth="1"/>
    <col min="7" max="7" width="16.453125" style="8" customWidth="1"/>
    <col min="8" max="8" width="68.7265625" style="8" customWidth="1"/>
    <col min="9" max="16384" width="9.1796875" style="8"/>
  </cols>
  <sheetData>
    <row r="1" spans="1:8" ht="20.149999999999999" customHeight="1" x14ac:dyDescent="0.25">
      <c r="A1" s="88" t="s">
        <v>223</v>
      </c>
      <c r="B1" s="88"/>
      <c r="C1" s="88"/>
      <c r="D1" s="88"/>
      <c r="E1" s="88"/>
      <c r="F1" s="88"/>
      <c r="G1" s="88"/>
    </row>
    <row r="2" spans="1:8" ht="20.149999999999999" customHeight="1" x14ac:dyDescent="0.25">
      <c r="A2" s="329" t="str">
        <f>'Institution ID'!C3</f>
        <v>Virginia Tech</v>
      </c>
      <c r="B2" s="329"/>
      <c r="C2" s="329"/>
      <c r="D2" s="329"/>
      <c r="E2" s="329"/>
      <c r="F2" s="329"/>
      <c r="G2" s="329"/>
    </row>
    <row r="3" spans="1:8" s="7" customFormat="1" ht="30" customHeight="1" x14ac:dyDescent="0.25">
      <c r="A3" s="337" t="s">
        <v>255</v>
      </c>
      <c r="B3" s="337"/>
      <c r="C3" s="337"/>
      <c r="D3" s="337"/>
      <c r="E3" s="337"/>
      <c r="F3" s="337"/>
      <c r="G3" s="337"/>
      <c r="H3" s="337"/>
    </row>
    <row r="4" spans="1:8" s="7" customFormat="1" ht="60.65" customHeight="1" thickBot="1" x14ac:dyDescent="0.3">
      <c r="A4" s="338"/>
      <c r="B4" s="338"/>
      <c r="C4" s="338"/>
      <c r="D4" s="338"/>
      <c r="E4" s="338"/>
      <c r="F4" s="338"/>
      <c r="G4" s="338"/>
      <c r="H4" s="338"/>
    </row>
    <row r="5" spans="1:8" s="3" customFormat="1" ht="20.149999999999999" customHeight="1" thickBot="1" x14ac:dyDescent="0.4">
      <c r="A5" s="330" t="s">
        <v>25</v>
      </c>
      <c r="B5" s="324" t="s">
        <v>132</v>
      </c>
      <c r="C5" s="325"/>
      <c r="D5" s="325"/>
      <c r="E5" s="325"/>
      <c r="F5" s="325"/>
      <c r="G5" s="325"/>
      <c r="H5" s="326" t="s">
        <v>133</v>
      </c>
    </row>
    <row r="6" spans="1:8" s="3" customFormat="1" ht="20.149999999999999" customHeight="1" thickBot="1" x14ac:dyDescent="0.4">
      <c r="A6" s="331"/>
      <c r="B6" s="71"/>
      <c r="C6" s="75"/>
      <c r="D6" s="324" t="s">
        <v>138</v>
      </c>
      <c r="E6" s="325"/>
      <c r="F6" s="325"/>
      <c r="G6" s="325"/>
      <c r="H6" s="327"/>
    </row>
    <row r="7" spans="1:8" s="3" customFormat="1" ht="20.149999999999999" customHeight="1" thickBot="1" x14ac:dyDescent="0.4">
      <c r="A7" s="331"/>
      <c r="B7" s="326" t="s">
        <v>166</v>
      </c>
      <c r="C7" s="334" t="s">
        <v>122</v>
      </c>
      <c r="D7" s="325"/>
      <c r="E7" s="325"/>
      <c r="F7" s="325"/>
      <c r="G7" s="325"/>
      <c r="H7" s="327"/>
    </row>
    <row r="8" spans="1:8" s="3" customFormat="1" ht="20.149999999999999" customHeight="1" thickBot="1" x14ac:dyDescent="0.4">
      <c r="A8" s="331"/>
      <c r="B8" s="327"/>
      <c r="C8" s="335"/>
      <c r="D8" s="324" t="s">
        <v>136</v>
      </c>
      <c r="E8" s="325"/>
      <c r="F8" s="328" t="s">
        <v>137</v>
      </c>
      <c r="G8" s="325"/>
      <c r="H8" s="327"/>
    </row>
    <row r="9" spans="1:8" s="3" customFormat="1" ht="42" customHeight="1" thickBot="1" x14ac:dyDescent="0.4">
      <c r="A9" s="332"/>
      <c r="B9" s="333"/>
      <c r="C9" s="336"/>
      <c r="D9" s="89" t="s">
        <v>119</v>
      </c>
      <c r="E9" s="90" t="s">
        <v>131</v>
      </c>
      <c r="F9" s="91" t="s">
        <v>119</v>
      </c>
      <c r="G9" s="90" t="s">
        <v>131</v>
      </c>
      <c r="H9" s="327"/>
    </row>
    <row r="10" spans="1:8" ht="66.400000000000006" customHeight="1" thickBot="1" x14ac:dyDescent="0.3">
      <c r="A10" s="67"/>
      <c r="B10" s="68" t="s">
        <v>263</v>
      </c>
      <c r="C10" s="72"/>
      <c r="D10" s="65">
        <v>4618919</v>
      </c>
      <c r="E10" s="65">
        <v>4618919</v>
      </c>
      <c r="F10" s="65">
        <v>9555959</v>
      </c>
      <c r="G10" s="65">
        <v>9555959</v>
      </c>
      <c r="H10" s="218" t="s">
        <v>277</v>
      </c>
    </row>
    <row r="11" spans="1:8" ht="60" customHeight="1" thickTop="1" thickBot="1" x14ac:dyDescent="0.3">
      <c r="A11" s="69"/>
      <c r="B11" s="70" t="s">
        <v>273</v>
      </c>
      <c r="C11" s="73"/>
      <c r="D11" s="66">
        <v>3750000</v>
      </c>
      <c r="E11" s="66">
        <v>3750000</v>
      </c>
      <c r="F11" s="66">
        <v>7500000</v>
      </c>
      <c r="G11" s="66">
        <v>7500000</v>
      </c>
      <c r="H11" s="218" t="s">
        <v>275</v>
      </c>
    </row>
    <row r="12" spans="1:8" ht="77.150000000000006" customHeight="1" thickTop="1" thickBot="1" x14ac:dyDescent="0.3">
      <c r="A12" s="69"/>
      <c r="B12" s="70" t="s">
        <v>261</v>
      </c>
      <c r="C12" s="73"/>
      <c r="D12" s="79">
        <v>1000000</v>
      </c>
      <c r="E12" s="79">
        <v>1000000</v>
      </c>
      <c r="F12" s="79">
        <v>2000000</v>
      </c>
      <c r="G12" s="79">
        <v>2000000</v>
      </c>
      <c r="H12" s="218" t="s">
        <v>276</v>
      </c>
    </row>
    <row r="13" spans="1:8" ht="60" customHeight="1" thickTop="1" thickBot="1" x14ac:dyDescent="0.3">
      <c r="A13" s="238"/>
      <c r="B13" s="239" t="s">
        <v>262</v>
      </c>
      <c r="C13" s="240"/>
      <c r="D13" s="79">
        <v>386368</v>
      </c>
      <c r="E13" s="79">
        <v>386368</v>
      </c>
      <c r="F13" s="79">
        <v>772736</v>
      </c>
      <c r="G13" s="79">
        <v>772736</v>
      </c>
      <c r="H13" s="241" t="s">
        <v>274</v>
      </c>
    </row>
    <row r="14" spans="1:8" s="76" customFormat="1" ht="16" thickTop="1" x14ac:dyDescent="0.25">
      <c r="A14" s="77"/>
      <c r="B14" s="77"/>
      <c r="C14" s="236"/>
      <c r="D14" s="237">
        <f>SUM(D10:D13)</f>
        <v>9755287</v>
      </c>
      <c r="E14" s="77">
        <f>SUM(E10:E13)</f>
        <v>9755287</v>
      </c>
      <c r="F14" s="78">
        <f>SUM(F10:F13)</f>
        <v>19828695</v>
      </c>
      <c r="G14" s="77">
        <f>SUM(G10:G13)</f>
        <v>19828695</v>
      </c>
      <c r="H14" s="77"/>
    </row>
    <row r="15" spans="1:8" x14ac:dyDescent="0.25">
      <c r="B15" s="323"/>
      <c r="C15" s="323"/>
      <c r="D15" s="323"/>
      <c r="E15" s="323"/>
    </row>
  </sheetData>
  <mergeCells count="12">
    <mergeCell ref="B15:E15"/>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zoomScale="80" zoomScaleNormal="80" workbookViewId="0"/>
  </sheetViews>
  <sheetFormatPr defaultColWidth="9.1796875" defaultRowHeight="12.5" x14ac:dyDescent="0.25"/>
  <cols>
    <col min="1" max="1" width="31.1796875" style="16" customWidth="1"/>
    <col min="2" max="5" width="17.54296875" style="16" customWidth="1"/>
    <col min="6" max="6" width="15.54296875" style="16" customWidth="1"/>
    <col min="7" max="7" width="17.7265625" style="16" customWidth="1"/>
    <col min="8" max="8" width="15.54296875" style="16" customWidth="1"/>
    <col min="9" max="16384" width="9.1796875" style="16"/>
  </cols>
  <sheetData>
    <row r="1" spans="1:10" s="12" customFormat="1" ht="20.149999999999999" customHeight="1" x14ac:dyDescent="0.25">
      <c r="A1" s="87" t="s">
        <v>157</v>
      </c>
      <c r="B1" s="87"/>
      <c r="C1" s="87"/>
      <c r="D1" s="87"/>
      <c r="E1" s="87"/>
    </row>
    <row r="2" spans="1:10" s="12" customFormat="1" ht="20.149999999999999" customHeight="1" x14ac:dyDescent="0.25">
      <c r="A2" s="360" t="str">
        <f>'Institution ID'!C3</f>
        <v>Virginia Tech</v>
      </c>
      <c r="B2" s="360"/>
      <c r="C2" s="360"/>
      <c r="D2" s="360"/>
      <c r="E2" s="360"/>
    </row>
    <row r="3" spans="1:10" s="10" customFormat="1" ht="70.5" customHeight="1" x14ac:dyDescent="0.25">
      <c r="A3" s="364" t="s">
        <v>167</v>
      </c>
      <c r="B3" s="365"/>
      <c r="C3" s="365"/>
      <c r="D3" s="365"/>
      <c r="E3" s="365"/>
      <c r="F3" s="365"/>
      <c r="G3" s="365"/>
      <c r="H3" s="365"/>
    </row>
    <row r="4" spans="1:10" s="10" customFormat="1" ht="41.5" customHeight="1" x14ac:dyDescent="0.25">
      <c r="A4" s="364" t="s">
        <v>228</v>
      </c>
      <c r="B4" s="365"/>
      <c r="C4" s="365"/>
      <c r="D4" s="365"/>
      <c r="E4" s="365"/>
      <c r="F4" s="365"/>
      <c r="G4" s="365"/>
      <c r="H4" s="365"/>
    </row>
    <row r="5" spans="1:10" s="17" customFormat="1" ht="38.15" customHeight="1" x14ac:dyDescent="0.25">
      <c r="A5" s="366" t="s">
        <v>114</v>
      </c>
      <c r="B5" s="367"/>
      <c r="C5" s="367"/>
      <c r="D5" s="367"/>
      <c r="E5" s="367"/>
      <c r="F5" s="367"/>
      <c r="G5" s="367"/>
      <c r="H5" s="367"/>
    </row>
    <row r="6" spans="1:10" s="17" customFormat="1" ht="20.149999999999999" customHeight="1" x14ac:dyDescent="0.4">
      <c r="A6" s="368" t="s">
        <v>21</v>
      </c>
      <c r="B6" s="369"/>
      <c r="C6" s="369"/>
      <c r="D6" s="369"/>
      <c r="E6" s="369"/>
      <c r="F6" s="369"/>
      <c r="G6" s="120"/>
      <c r="H6" s="120"/>
    </row>
    <row r="7" spans="1:10" s="17" customFormat="1" ht="15" customHeight="1" x14ac:dyDescent="0.25">
      <c r="A7" s="352" t="s">
        <v>227</v>
      </c>
      <c r="B7" s="352"/>
      <c r="C7" s="352"/>
      <c r="D7" s="352"/>
      <c r="E7" s="352"/>
      <c r="F7" s="352"/>
      <c r="G7" s="352"/>
      <c r="H7" s="352"/>
    </row>
    <row r="8" spans="1:10" s="17" customFormat="1" ht="15" customHeight="1" x14ac:dyDescent="0.25">
      <c r="A8" s="353" t="s">
        <v>22</v>
      </c>
      <c r="B8" s="355" t="s">
        <v>218</v>
      </c>
      <c r="C8" s="355" t="s">
        <v>158</v>
      </c>
      <c r="D8" s="356" t="s">
        <v>115</v>
      </c>
      <c r="E8" s="355" t="s">
        <v>23</v>
      </c>
      <c r="F8" s="355" t="s">
        <v>76</v>
      </c>
      <c r="G8" s="341" t="s">
        <v>267</v>
      </c>
      <c r="H8" s="349" t="s">
        <v>226</v>
      </c>
    </row>
    <row r="9" spans="1:10" s="17" customFormat="1" ht="16.399999999999999" customHeight="1" thickBot="1" x14ac:dyDescent="0.3">
      <c r="A9" s="353"/>
      <c r="B9" s="349"/>
      <c r="C9" s="349"/>
      <c r="D9" s="356"/>
      <c r="E9" s="349"/>
      <c r="F9" s="349"/>
      <c r="G9" s="342"/>
      <c r="H9" s="349"/>
    </row>
    <row r="10" spans="1:10" s="17" customFormat="1" ht="16.399999999999999" customHeight="1" x14ac:dyDescent="0.25">
      <c r="A10" s="353"/>
      <c r="B10" s="350"/>
      <c r="C10" s="350"/>
      <c r="D10" s="356"/>
      <c r="E10" s="350"/>
      <c r="F10" s="350"/>
      <c r="G10" s="343"/>
      <c r="H10" s="350"/>
      <c r="I10" s="361" t="s">
        <v>224</v>
      </c>
      <c r="J10" s="346"/>
    </row>
    <row r="11" spans="1:10" s="17" customFormat="1" ht="16.399999999999999" customHeight="1" thickBot="1" x14ac:dyDescent="0.3">
      <c r="A11" s="354"/>
      <c r="B11" s="351"/>
      <c r="C11" s="351"/>
      <c r="D11" s="357"/>
      <c r="E11" s="351"/>
      <c r="F11" s="351"/>
      <c r="G11" s="344"/>
      <c r="H11" s="351"/>
      <c r="I11" s="362" t="s">
        <v>225</v>
      </c>
      <c r="J11" s="348"/>
    </row>
    <row r="12" spans="1:10" s="17" customFormat="1" ht="16.399999999999999" customHeight="1" x14ac:dyDescent="0.35">
      <c r="A12" s="55" t="s">
        <v>98</v>
      </c>
      <c r="B12" s="60">
        <f>+'2-Tuit &amp; Oth NGF Rev'!B7</f>
        <v>237737364.75171539</v>
      </c>
      <c r="C12" s="56">
        <v>2349070.7050000001</v>
      </c>
      <c r="D12" s="121">
        <f t="shared" ref="D12:D18" si="0">IF(C12=0,"%",C12/B12)</f>
        <v>9.8809486992223021E-3</v>
      </c>
      <c r="E12" s="56">
        <f>C12</f>
        <v>2349070.7050000001</v>
      </c>
      <c r="F12" s="56">
        <v>11401233.467500001</v>
      </c>
      <c r="G12" s="127">
        <v>3205352.4199999995</v>
      </c>
      <c r="H12" s="129">
        <f>B12+F12+G12</f>
        <v>252343950.63921538</v>
      </c>
      <c r="I12" s="122">
        <f>(C12+C14+C16)-(E12+E14+E16)</f>
        <v>0</v>
      </c>
      <c r="J12" s="123" t="str">
        <f>IF(I12&gt;0,"WARNING: IS subsidizing OS","Compliant")</f>
        <v>Compliant</v>
      </c>
    </row>
    <row r="13" spans="1:10" s="17" customFormat="1" ht="15" customHeight="1" x14ac:dyDescent="0.35">
      <c r="A13" s="57" t="s">
        <v>99</v>
      </c>
      <c r="B13" s="61">
        <f>+'2-Tuit &amp; Oth NGF Rev'!B8</f>
        <v>257417242.09855908</v>
      </c>
      <c r="C13" s="56">
        <v>5212525.9749999996</v>
      </c>
      <c r="D13" s="121">
        <f t="shared" si="0"/>
        <v>2.0249327249820526E-2</v>
      </c>
      <c r="E13" s="56">
        <f t="shared" ref="E13:E17" si="1">C13</f>
        <v>5212525.9749999996</v>
      </c>
      <c r="F13" s="56">
        <v>7480795.7125000004</v>
      </c>
      <c r="G13" s="127">
        <v>69799.88</v>
      </c>
      <c r="H13" s="130">
        <f t="shared" ref="H13:H17" si="2">B13+F13+G13</f>
        <v>264967837.69105908</v>
      </c>
    </row>
    <row r="14" spans="1:10" s="17" customFormat="1" ht="15" customHeight="1" x14ac:dyDescent="0.35">
      <c r="A14" s="57" t="s">
        <v>100</v>
      </c>
      <c r="B14" s="61">
        <f>+'2-Tuit &amp; Oth NGF Rev'!B9</f>
        <v>17385989.805407204</v>
      </c>
      <c r="C14" s="56">
        <v>237203.14</v>
      </c>
      <c r="D14" s="121">
        <f t="shared" si="0"/>
        <v>1.3643349769262354E-2</v>
      </c>
      <c r="E14" s="56">
        <f t="shared" si="1"/>
        <v>237203.14</v>
      </c>
      <c r="F14" s="56">
        <v>10468328.659259431</v>
      </c>
      <c r="G14" s="127">
        <v>0</v>
      </c>
      <c r="H14" s="130">
        <f t="shared" si="2"/>
        <v>27854318.464666635</v>
      </c>
    </row>
    <row r="15" spans="1:10" s="17" customFormat="1" ht="15" customHeight="1" x14ac:dyDescent="0.35">
      <c r="A15" s="57" t="s">
        <v>101</v>
      </c>
      <c r="B15" s="61">
        <f>+'2-Tuit &amp; Oth NGF Rev'!B10</f>
        <v>32611325.308666226</v>
      </c>
      <c r="C15" s="56">
        <v>244793.78</v>
      </c>
      <c r="D15" s="121">
        <f t="shared" si="0"/>
        <v>7.506403915910397E-3</v>
      </c>
      <c r="E15" s="56">
        <f t="shared" si="1"/>
        <v>244793.78</v>
      </c>
      <c r="F15" s="56">
        <v>14745287.570740569</v>
      </c>
      <c r="G15" s="127">
        <v>0</v>
      </c>
      <c r="H15" s="130">
        <f t="shared" si="2"/>
        <v>47356612.879406795</v>
      </c>
    </row>
    <row r="16" spans="1:10" s="17" customFormat="1" ht="15" customHeight="1" x14ac:dyDescent="0.35">
      <c r="A16" s="57" t="s">
        <v>112</v>
      </c>
      <c r="B16" s="61">
        <f>+SUM('2-Tuit &amp; Oth NGF Rev'!B11+'2-Tuit &amp; Oth NGF Rev'!B13+'2-Tuit &amp; Oth NGF Rev'!B15+'2-Tuit &amp; Oth NGF Rev'!B17+'2-Tuit &amp; Oth NGF Rev'!B19)</f>
        <v>9888500.8733707871</v>
      </c>
      <c r="C16" s="56">
        <v>644164.67384050635</v>
      </c>
      <c r="D16" s="121">
        <f t="shared" si="0"/>
        <v>6.5142803958809156E-2</v>
      </c>
      <c r="E16" s="56">
        <f t="shared" si="1"/>
        <v>644164.67384050635</v>
      </c>
      <c r="F16" s="56">
        <v>0</v>
      </c>
      <c r="G16" s="127">
        <v>0</v>
      </c>
      <c r="H16" s="130">
        <f t="shared" si="2"/>
        <v>9888500.8733707871</v>
      </c>
    </row>
    <row r="17" spans="1:10" s="17" customFormat="1" ht="15" customHeight="1" thickBot="1" x14ac:dyDescent="0.4">
      <c r="A17" s="58" t="s">
        <v>113</v>
      </c>
      <c r="B17" s="61">
        <f>+SUM('2-Tuit &amp; Oth NGF Rev'!B12+'2-Tuit &amp; Oth NGF Rev'!B14+'2-Tuit &amp; Oth NGF Rev'!B16+'2-Tuit &amp; Oth NGF Rev'!B18+'2-Tuit &amp; Oth NGF Rev'!B20)</f>
        <v>14961483.746305909</v>
      </c>
      <c r="C17" s="56">
        <v>1288330.3261594935</v>
      </c>
      <c r="D17" s="124">
        <f t="shared" si="0"/>
        <v>8.6109796862733679E-2</v>
      </c>
      <c r="E17" s="56">
        <f t="shared" si="1"/>
        <v>1288330.3261594935</v>
      </c>
      <c r="F17" s="56">
        <v>0</v>
      </c>
      <c r="G17" s="127">
        <v>0</v>
      </c>
      <c r="H17" s="131">
        <f t="shared" si="2"/>
        <v>14961483.746305909</v>
      </c>
    </row>
    <row r="18" spans="1:10" s="17" customFormat="1" ht="15" customHeight="1" thickBot="1" x14ac:dyDescent="0.4">
      <c r="A18" s="59" t="s">
        <v>16</v>
      </c>
      <c r="B18" s="62">
        <f>SUM(B12:B17)</f>
        <v>570001906.58402455</v>
      </c>
      <c r="C18" s="62">
        <f t="shared" ref="C18:G18" si="3">SUM(C12:C17)</f>
        <v>9976088.5999999996</v>
      </c>
      <c r="D18" s="125">
        <f t="shared" si="0"/>
        <v>1.7501851282894637E-2</v>
      </c>
      <c r="E18" s="62">
        <f t="shared" si="3"/>
        <v>9976088.5999999996</v>
      </c>
      <c r="F18" s="62">
        <f t="shared" si="3"/>
        <v>44095645.409999996</v>
      </c>
      <c r="G18" s="62">
        <f t="shared" si="3"/>
        <v>3275152.2999999993</v>
      </c>
      <c r="H18" s="128">
        <f t="shared" ref="H18" si="4">SUM(H12:H17)</f>
        <v>617372704.29402459</v>
      </c>
    </row>
    <row r="19" spans="1:10" s="17" customFormat="1" ht="15" customHeight="1" x14ac:dyDescent="0.25">
      <c r="A19" s="363"/>
      <c r="B19" s="363"/>
      <c r="C19" s="363"/>
      <c r="D19" s="363"/>
      <c r="E19" s="363"/>
    </row>
    <row r="20" spans="1:10" s="17" customFormat="1" ht="15" customHeight="1" x14ac:dyDescent="0.25">
      <c r="A20" s="352" t="s">
        <v>148</v>
      </c>
      <c r="B20" s="352"/>
      <c r="C20" s="352"/>
      <c r="D20" s="352"/>
      <c r="E20" s="352"/>
      <c r="F20" s="352"/>
      <c r="G20" s="352"/>
      <c r="H20" s="352"/>
    </row>
    <row r="21" spans="1:10" ht="15" customHeight="1" x14ac:dyDescent="0.25">
      <c r="A21" s="353" t="s">
        <v>22</v>
      </c>
      <c r="B21" s="355" t="s">
        <v>218</v>
      </c>
      <c r="C21" s="355" t="s">
        <v>158</v>
      </c>
      <c r="D21" s="356" t="s">
        <v>115</v>
      </c>
      <c r="E21" s="355" t="s">
        <v>23</v>
      </c>
      <c r="F21" s="355" t="s">
        <v>76</v>
      </c>
      <c r="G21" s="341" t="s">
        <v>267</v>
      </c>
      <c r="H21" s="349" t="s">
        <v>226</v>
      </c>
    </row>
    <row r="22" spans="1:10" s="17" customFormat="1" ht="15" customHeight="1" thickBot="1" x14ac:dyDescent="0.3">
      <c r="A22" s="353"/>
      <c r="B22" s="349"/>
      <c r="C22" s="349"/>
      <c r="D22" s="356"/>
      <c r="E22" s="349"/>
      <c r="F22" s="349"/>
      <c r="G22" s="342"/>
      <c r="H22" s="349"/>
    </row>
    <row r="23" spans="1:10" s="17" customFormat="1" ht="16.399999999999999" customHeight="1" x14ac:dyDescent="0.25">
      <c r="A23" s="353"/>
      <c r="B23" s="350"/>
      <c r="C23" s="350"/>
      <c r="D23" s="356"/>
      <c r="E23" s="350"/>
      <c r="F23" s="350"/>
      <c r="G23" s="343"/>
      <c r="H23" s="350"/>
      <c r="I23" s="345" t="s">
        <v>224</v>
      </c>
      <c r="J23" s="346"/>
    </row>
    <row r="24" spans="1:10" s="17" customFormat="1" ht="16.399999999999999" customHeight="1" thickBot="1" x14ac:dyDescent="0.3">
      <c r="A24" s="354"/>
      <c r="B24" s="351"/>
      <c r="C24" s="351"/>
      <c r="D24" s="357"/>
      <c r="E24" s="351"/>
      <c r="F24" s="351"/>
      <c r="G24" s="344"/>
      <c r="H24" s="351"/>
      <c r="I24" s="347" t="s">
        <v>225</v>
      </c>
      <c r="J24" s="348"/>
    </row>
    <row r="25" spans="1:10" s="17" customFormat="1" ht="16.399999999999999" customHeight="1" x14ac:dyDescent="0.35">
      <c r="A25" s="55" t="s">
        <v>98</v>
      </c>
      <c r="B25" s="60">
        <f>+'2-Tuit &amp; Oth NGF Rev'!C7</f>
        <v>234289752.29190475</v>
      </c>
      <c r="C25" s="56">
        <v>3372714.5</v>
      </c>
      <c r="D25" s="121">
        <f t="shared" ref="D25:D31" si="5">IF(C25=0,"%",C25/B25)</f>
        <v>1.4395484510128679E-2</v>
      </c>
      <c r="E25" s="56">
        <f>C25</f>
        <v>3372714.5</v>
      </c>
      <c r="F25" s="56">
        <v>14760490</v>
      </c>
      <c r="G25" s="56">
        <v>3402611.6788755069</v>
      </c>
      <c r="H25" s="129">
        <f>B25+F25+G25</f>
        <v>252452853.97078025</v>
      </c>
      <c r="I25" s="122">
        <f>(C25+C27+C29)-(E25+E27+E29)</f>
        <v>0</v>
      </c>
      <c r="J25" s="123" t="str">
        <f>IF(I25&gt;0,"WARNING: IS subsidizing OS","Compliant")</f>
        <v>Compliant</v>
      </c>
    </row>
    <row r="26" spans="1:10" s="17" customFormat="1" ht="16.399999999999999" customHeight="1" x14ac:dyDescent="0.35">
      <c r="A26" s="57" t="s">
        <v>99</v>
      </c>
      <c r="B26" s="61">
        <f>+'2-Tuit &amp; Oth NGF Rev'!C8</f>
        <v>269230532.34040898</v>
      </c>
      <c r="C26" s="56">
        <v>7273643.5</v>
      </c>
      <c r="D26" s="121">
        <f t="shared" si="5"/>
        <v>2.7016413914018378E-2</v>
      </c>
      <c r="E26" s="56">
        <f t="shared" ref="E26:E30" si="6">C26</f>
        <v>7273643.5</v>
      </c>
      <c r="F26" s="56">
        <v>8594554</v>
      </c>
      <c r="G26" s="56">
        <v>22722.789599999986</v>
      </c>
      <c r="H26" s="130">
        <f t="shared" ref="H26:H30" si="7">B26+F26+G26</f>
        <v>277847809.130009</v>
      </c>
    </row>
    <row r="27" spans="1:10" s="17" customFormat="1" ht="15" customHeight="1" x14ac:dyDescent="0.35">
      <c r="A27" s="57" t="s">
        <v>100</v>
      </c>
      <c r="B27" s="61">
        <f>+'2-Tuit &amp; Oth NGF Rev'!C9</f>
        <v>17685398.096852299</v>
      </c>
      <c r="C27" s="56">
        <v>581428.57142857148</v>
      </c>
      <c r="D27" s="121">
        <f t="shared" si="5"/>
        <v>3.2876193583228186E-2</v>
      </c>
      <c r="E27" s="56">
        <f t="shared" si="6"/>
        <v>581428.57142857148</v>
      </c>
      <c r="F27" s="56">
        <v>11030262.667134393</v>
      </c>
      <c r="G27" s="56">
        <v>0</v>
      </c>
      <c r="H27" s="130">
        <f t="shared" si="7"/>
        <v>28715660.763986692</v>
      </c>
    </row>
    <row r="28" spans="1:10" s="17" customFormat="1" ht="15" customHeight="1" x14ac:dyDescent="0.35">
      <c r="A28" s="57" t="s">
        <v>101</v>
      </c>
      <c r="B28" s="61">
        <f>+'2-Tuit &amp; Oth NGF Rev'!C10</f>
        <v>34397868.948133186</v>
      </c>
      <c r="C28" s="56">
        <v>98571.428571428565</v>
      </c>
      <c r="D28" s="121">
        <f t="shared" si="5"/>
        <v>2.8656260281722527E-3</v>
      </c>
      <c r="E28" s="56">
        <f t="shared" si="6"/>
        <v>98571.428571428565</v>
      </c>
      <c r="F28" s="56">
        <v>15536806.332865607</v>
      </c>
      <c r="G28" s="56">
        <v>0</v>
      </c>
      <c r="H28" s="130">
        <f t="shared" si="7"/>
        <v>49934675.280998796</v>
      </c>
    </row>
    <row r="29" spans="1:10" s="17" customFormat="1" ht="15" customHeight="1" x14ac:dyDescent="0.35">
      <c r="A29" s="57" t="s">
        <v>112</v>
      </c>
      <c r="B29" s="61">
        <f>+SUM('2-Tuit &amp; Oth NGF Rev'!C11+'2-Tuit &amp; Oth NGF Rev'!C13+'2-Tuit &amp; Oth NGF Rev'!C15+'2-Tuit &amp; Oth NGF Rev'!C17+'2-Tuit &amp; Oth NGF Rev'!C19)</f>
        <v>9727059.6551724132</v>
      </c>
      <c r="C29" s="56">
        <v>634672.13114754099</v>
      </c>
      <c r="D29" s="121">
        <f t="shared" si="5"/>
        <v>6.5248096922079724E-2</v>
      </c>
      <c r="E29" s="56">
        <f t="shared" si="6"/>
        <v>634672.13114754099</v>
      </c>
      <c r="F29" s="56">
        <v>0</v>
      </c>
      <c r="G29" s="56">
        <v>0</v>
      </c>
      <c r="H29" s="130">
        <f t="shared" si="7"/>
        <v>9727059.6551724132</v>
      </c>
    </row>
    <row r="30" spans="1:10" s="17" customFormat="1" ht="15" customHeight="1" thickBot="1" x14ac:dyDescent="0.4">
      <c r="A30" s="58" t="s">
        <v>113</v>
      </c>
      <c r="B30" s="61">
        <f>+SUM('2-Tuit &amp; Oth NGF Rev'!C12+'2-Tuit &amp; Oth NGF Rev'!C14+'2-Tuit &amp; Oth NGF Rev'!C16+'2-Tuit &amp; Oth NGF Rev'!C18+'2-Tuit &amp; Oth NGF Rev'!C20)</f>
        <v>15234226.944</v>
      </c>
      <c r="C30" s="56">
        <v>1367827.8688524589</v>
      </c>
      <c r="D30" s="124">
        <f t="shared" si="5"/>
        <v>8.9786496806205054E-2</v>
      </c>
      <c r="E30" s="56">
        <f t="shared" si="6"/>
        <v>1367827.8688524589</v>
      </c>
      <c r="F30" s="56">
        <v>0</v>
      </c>
      <c r="G30" s="56">
        <v>0</v>
      </c>
      <c r="H30" s="131">
        <f t="shared" si="7"/>
        <v>15234226.944</v>
      </c>
    </row>
    <row r="31" spans="1:10" s="17" customFormat="1" ht="15" customHeight="1" thickBot="1" x14ac:dyDescent="0.4">
      <c r="A31" s="59" t="s">
        <v>16</v>
      </c>
      <c r="B31" s="64">
        <f>SUM(B25:B30)</f>
        <v>580564838.27647173</v>
      </c>
      <c r="C31" s="64">
        <f t="shared" ref="C31:H31" si="8">SUM(C25:C30)</f>
        <v>13328858</v>
      </c>
      <c r="D31" s="125">
        <f t="shared" si="5"/>
        <v>2.2958431377913802E-2</v>
      </c>
      <c r="E31" s="64">
        <f t="shared" si="8"/>
        <v>13328858</v>
      </c>
      <c r="F31" s="62">
        <f t="shared" si="8"/>
        <v>49922113</v>
      </c>
      <c r="G31" s="62">
        <f t="shared" si="8"/>
        <v>3425334.4684755066</v>
      </c>
      <c r="H31" s="128">
        <f t="shared" si="8"/>
        <v>633912285.7449472</v>
      </c>
    </row>
    <row r="32" spans="1:10" s="17" customFormat="1" ht="15" customHeight="1" x14ac:dyDescent="0.35">
      <c r="A32" s="358"/>
      <c r="B32" s="358"/>
      <c r="C32" s="358"/>
      <c r="D32" s="358"/>
      <c r="E32" s="358"/>
    </row>
    <row r="33" spans="1:10" s="17" customFormat="1" ht="15" customHeight="1" x14ac:dyDescent="0.25">
      <c r="A33" s="352" t="s">
        <v>149</v>
      </c>
      <c r="B33" s="352"/>
      <c r="C33" s="352"/>
      <c r="D33" s="352"/>
      <c r="E33" s="352"/>
      <c r="F33" s="352"/>
      <c r="G33" s="352"/>
      <c r="H33" s="352"/>
    </row>
    <row r="34" spans="1:10" ht="15" customHeight="1" x14ac:dyDescent="0.25">
      <c r="A34" s="353" t="s">
        <v>22</v>
      </c>
      <c r="B34" s="355" t="s">
        <v>218</v>
      </c>
      <c r="C34" s="355" t="s">
        <v>158</v>
      </c>
      <c r="D34" s="356" t="s">
        <v>115</v>
      </c>
      <c r="E34" s="355" t="s">
        <v>23</v>
      </c>
      <c r="F34" s="355" t="s">
        <v>76</v>
      </c>
      <c r="G34" s="341" t="s">
        <v>267</v>
      </c>
      <c r="H34" s="349" t="s">
        <v>226</v>
      </c>
    </row>
    <row r="35" spans="1:10" ht="12.65" customHeight="1" thickBot="1" x14ac:dyDescent="0.3">
      <c r="A35" s="353"/>
      <c r="B35" s="349"/>
      <c r="C35" s="349"/>
      <c r="D35" s="356"/>
      <c r="E35" s="349"/>
      <c r="F35" s="349"/>
      <c r="G35" s="342"/>
      <c r="H35" s="349"/>
      <c r="I35" s="17"/>
    </row>
    <row r="36" spans="1:10" s="17" customFormat="1" ht="15" customHeight="1" x14ac:dyDescent="0.25">
      <c r="A36" s="353"/>
      <c r="B36" s="350"/>
      <c r="C36" s="350"/>
      <c r="D36" s="356"/>
      <c r="E36" s="350"/>
      <c r="F36" s="350"/>
      <c r="G36" s="343"/>
      <c r="H36" s="350"/>
      <c r="I36" s="345" t="s">
        <v>224</v>
      </c>
      <c r="J36" s="346"/>
    </row>
    <row r="37" spans="1:10" s="17" customFormat="1" ht="16.399999999999999" customHeight="1" thickBot="1" x14ac:dyDescent="0.3">
      <c r="A37" s="354"/>
      <c r="B37" s="351"/>
      <c r="C37" s="351"/>
      <c r="D37" s="357"/>
      <c r="E37" s="351"/>
      <c r="F37" s="351"/>
      <c r="G37" s="344"/>
      <c r="H37" s="351"/>
      <c r="I37" s="347" t="s">
        <v>225</v>
      </c>
      <c r="J37" s="348"/>
    </row>
    <row r="38" spans="1:10" s="17" customFormat="1" ht="16.399999999999999" customHeight="1" x14ac:dyDescent="0.35">
      <c r="A38" s="55" t="s">
        <v>98</v>
      </c>
      <c r="B38" s="60">
        <f>+'2-Tuit &amp; Oth NGF Rev'!D7</f>
        <v>242262291.49358663</v>
      </c>
      <c r="C38" s="56">
        <v>3487484</v>
      </c>
      <c r="D38" s="121">
        <f t="shared" ref="D38:D44" si="9">IF(C38=0,"%",C38/B38)</f>
        <v>1.4395488371298278E-2</v>
      </c>
      <c r="E38" s="56">
        <f>C38</f>
        <v>3487484</v>
      </c>
      <c r="F38" s="56">
        <v>15277303.95653333</v>
      </c>
      <c r="G38" s="56">
        <v>3521748.4557918673</v>
      </c>
      <c r="H38" s="129">
        <f>B38+F38+G38</f>
        <v>261061343.90591183</v>
      </c>
      <c r="I38" s="122">
        <f>(C38+C40+C42)-(E38+E40+E42)</f>
        <v>0</v>
      </c>
      <c r="J38" s="123" t="str">
        <f>IF(I38&gt;0,"WARNING: IS subsidizing OS","Compliant")</f>
        <v>Compliant</v>
      </c>
    </row>
    <row r="39" spans="1:10" s="17" customFormat="1" ht="16.399999999999999" customHeight="1" x14ac:dyDescent="0.35">
      <c r="A39" s="57" t="s">
        <v>99</v>
      </c>
      <c r="B39" s="63">
        <f>+'2-Tuit &amp; Oth NGF Rev'!D8</f>
        <v>286647729.90509826</v>
      </c>
      <c r="C39" s="56">
        <v>9177433</v>
      </c>
      <c r="D39" s="121">
        <f t="shared" si="9"/>
        <v>3.2016416118273161E-2</v>
      </c>
      <c r="E39" s="56">
        <f t="shared" ref="E39:E43" si="10">C39</f>
        <v>9177433</v>
      </c>
      <c r="F39" s="56">
        <v>9118014.6815161146</v>
      </c>
      <c r="G39" s="56">
        <v>24106.745873933833</v>
      </c>
      <c r="H39" s="130">
        <f t="shared" ref="H39:H43" si="11">B39+F39+G39</f>
        <v>295789851.3324883</v>
      </c>
    </row>
    <row r="40" spans="1:10" s="17" customFormat="1" ht="16.399999999999999" customHeight="1" x14ac:dyDescent="0.35">
      <c r="A40" s="57" t="s">
        <v>100</v>
      </c>
      <c r="B40" s="63">
        <f>+'2-Tuit &amp; Oth NGF Rev'!D9</f>
        <v>18473721.52306214</v>
      </c>
      <c r="C40" s="56">
        <v>607346</v>
      </c>
      <c r="D40" s="121">
        <f t="shared" si="9"/>
        <v>3.2876212799992907E-2</v>
      </c>
      <c r="E40" s="56">
        <f t="shared" si="10"/>
        <v>607346</v>
      </c>
      <c r="F40" s="56">
        <v>12615541.988513852</v>
      </c>
      <c r="G40" s="56">
        <v>0</v>
      </c>
      <c r="H40" s="130">
        <f t="shared" si="11"/>
        <v>31089263.511575989</v>
      </c>
    </row>
    <row r="41" spans="1:10" s="17" customFormat="1" ht="15" customHeight="1" x14ac:dyDescent="0.35">
      <c r="A41" s="57" t="s">
        <v>101</v>
      </c>
      <c r="B41" s="63">
        <f>+'2-Tuit &amp; Oth NGF Rev'!D10</f>
        <v>36667471.289903723</v>
      </c>
      <c r="C41" s="56">
        <v>105075</v>
      </c>
      <c r="D41" s="121">
        <f t="shared" si="9"/>
        <v>2.8656189342659167E-3</v>
      </c>
      <c r="E41" s="56">
        <f t="shared" si="10"/>
        <v>105075</v>
      </c>
      <c r="F41" s="56">
        <v>17922206.815199923</v>
      </c>
      <c r="G41" s="56">
        <v>0</v>
      </c>
      <c r="H41" s="130">
        <f t="shared" si="11"/>
        <v>54589678.105103642</v>
      </c>
    </row>
    <row r="42" spans="1:10" s="17" customFormat="1" ht="15" customHeight="1" x14ac:dyDescent="0.35">
      <c r="A42" s="57" t="s">
        <v>112</v>
      </c>
      <c r="B42" s="61">
        <f>+SUM('2-Tuit &amp; Oth NGF Rev'!D11+'2-Tuit &amp; Oth NGF Rev'!D13+'2-Tuit &amp; Oth NGF Rev'!D15+'2-Tuit &amp; Oth NGF Rev'!D17+'2-Tuit &amp; Oth NGF Rev'!D19)</f>
        <v>10009144.385172414</v>
      </c>
      <c r="C42" s="56">
        <v>653077</v>
      </c>
      <c r="D42" s="121">
        <f t="shared" si="9"/>
        <v>6.524803468391073E-2</v>
      </c>
      <c r="E42" s="56">
        <f t="shared" si="10"/>
        <v>653077</v>
      </c>
      <c r="F42" s="56">
        <v>0</v>
      </c>
      <c r="G42" s="56">
        <v>0</v>
      </c>
      <c r="H42" s="130">
        <f t="shared" si="11"/>
        <v>10009144.385172414</v>
      </c>
    </row>
    <row r="43" spans="1:10" s="17" customFormat="1" ht="15" customHeight="1" thickBot="1" x14ac:dyDescent="0.4">
      <c r="A43" s="58" t="s">
        <v>113</v>
      </c>
      <c r="B43" s="61">
        <f>+SUM('2-Tuit &amp; Oth NGF Rev'!D12+'2-Tuit &amp; Oth NGF Rev'!D14+'2-Tuit &amp; Oth NGF Rev'!D16+'2-Tuit &amp; Oth NGF Rev'!D18+'2-Tuit &amp; Oth NGF Rev'!D20)</f>
        <v>15676019.525376</v>
      </c>
      <c r="C43" s="56">
        <v>1407495</v>
      </c>
      <c r="D43" s="121">
        <f t="shared" si="9"/>
        <v>8.9786504649447374E-2</v>
      </c>
      <c r="E43" s="56">
        <f t="shared" si="10"/>
        <v>1407495</v>
      </c>
      <c r="F43" s="56">
        <v>0</v>
      </c>
      <c r="G43" s="56">
        <v>0</v>
      </c>
      <c r="H43" s="131">
        <f t="shared" si="11"/>
        <v>15676019.525376</v>
      </c>
    </row>
    <row r="44" spans="1:10" s="17" customFormat="1" ht="15" customHeight="1" thickBot="1" x14ac:dyDescent="0.4">
      <c r="A44" s="59" t="s">
        <v>16</v>
      </c>
      <c r="B44" s="64">
        <f>SUM(B38:B43)</f>
        <v>609736378.12219906</v>
      </c>
      <c r="C44" s="64">
        <f t="shared" ref="C44:H44" si="12">SUM(C38:C43)</f>
        <v>15437910</v>
      </c>
      <c r="D44" s="125">
        <f t="shared" si="9"/>
        <v>2.5318991213127261E-2</v>
      </c>
      <c r="E44" s="64">
        <f t="shared" si="12"/>
        <v>15437910</v>
      </c>
      <c r="F44" s="62">
        <f t="shared" si="12"/>
        <v>54933067.441763222</v>
      </c>
      <c r="G44" s="62">
        <f t="shared" si="12"/>
        <v>3545855.201665801</v>
      </c>
      <c r="H44" s="128">
        <f t="shared" si="12"/>
        <v>668215300.76562798</v>
      </c>
    </row>
    <row r="45" spans="1:10" s="17" customFormat="1" ht="15" customHeight="1" x14ac:dyDescent="0.25">
      <c r="A45" s="339"/>
      <c r="B45" s="339"/>
      <c r="C45" s="339"/>
      <c r="D45" s="339"/>
      <c r="E45" s="339"/>
    </row>
    <row r="46" spans="1:10" s="17" customFormat="1" ht="15" customHeight="1" x14ac:dyDescent="0.25">
      <c r="A46" s="352" t="s">
        <v>150</v>
      </c>
      <c r="B46" s="352"/>
      <c r="C46" s="352"/>
      <c r="D46" s="352"/>
      <c r="E46" s="352"/>
      <c r="F46" s="352"/>
      <c r="G46" s="352"/>
      <c r="H46" s="352"/>
    </row>
    <row r="47" spans="1:10" ht="15" customHeight="1" x14ac:dyDescent="0.25">
      <c r="A47" s="353" t="s">
        <v>22</v>
      </c>
      <c r="B47" s="355" t="s">
        <v>218</v>
      </c>
      <c r="C47" s="355" t="s">
        <v>158</v>
      </c>
      <c r="D47" s="356" t="s">
        <v>115</v>
      </c>
      <c r="E47" s="355" t="s">
        <v>23</v>
      </c>
      <c r="F47" s="355" t="s">
        <v>76</v>
      </c>
      <c r="G47" s="341" t="s">
        <v>267</v>
      </c>
      <c r="H47" s="349" t="s">
        <v>226</v>
      </c>
    </row>
    <row r="48" spans="1:10" ht="15" customHeight="1" thickBot="1" x14ac:dyDescent="0.3">
      <c r="A48" s="353"/>
      <c r="B48" s="349"/>
      <c r="C48" s="349"/>
      <c r="D48" s="356"/>
      <c r="E48" s="349"/>
      <c r="F48" s="349"/>
      <c r="G48" s="342"/>
      <c r="H48" s="349"/>
      <c r="I48" s="17"/>
    </row>
    <row r="49" spans="1:10" ht="15" customHeight="1" x14ac:dyDescent="0.25">
      <c r="A49" s="353"/>
      <c r="B49" s="350"/>
      <c r="C49" s="350"/>
      <c r="D49" s="356"/>
      <c r="E49" s="350"/>
      <c r="F49" s="350"/>
      <c r="G49" s="343"/>
      <c r="H49" s="350"/>
      <c r="I49" s="345" t="s">
        <v>224</v>
      </c>
      <c r="J49" s="346"/>
    </row>
    <row r="50" spans="1:10" ht="15" customHeight="1" thickBot="1" x14ac:dyDescent="0.3">
      <c r="A50" s="354"/>
      <c r="B50" s="351"/>
      <c r="C50" s="351"/>
      <c r="D50" s="357"/>
      <c r="E50" s="351"/>
      <c r="F50" s="351"/>
      <c r="G50" s="344"/>
      <c r="H50" s="351"/>
      <c r="I50" s="347" t="s">
        <v>225</v>
      </c>
      <c r="J50" s="348"/>
    </row>
    <row r="51" spans="1:10" ht="15.5" x14ac:dyDescent="0.35">
      <c r="A51" s="55" t="s">
        <v>98</v>
      </c>
      <c r="B51" s="60">
        <f>+'2-Tuit &amp; Oth NGF Rev'!E7</f>
        <v>253017018.48315817</v>
      </c>
      <c r="C51" s="56">
        <v>3642303.547314865</v>
      </c>
      <c r="D51" s="121">
        <f t="shared" ref="D51:D57" si="13">IF(C51=0,"%",C51/B51)</f>
        <v>1.4395488371298278E-2</v>
      </c>
      <c r="E51" s="56">
        <f>C51</f>
        <v>3642303.547314865</v>
      </c>
      <c r="F51" s="56">
        <v>15955507.86592534</v>
      </c>
      <c r="G51" s="56">
        <v>3678089.1018514684</v>
      </c>
      <c r="H51" s="129">
        <f>B51+F51+G51</f>
        <v>272650615.45093495</v>
      </c>
      <c r="I51" s="122">
        <f>(C51+C53+C55)-(E51+E53+E55)</f>
        <v>0</v>
      </c>
      <c r="J51" s="123" t="str">
        <f>IF(I51&gt;0,"WARNING: IS subsidizing OS","Compliant")</f>
        <v>Compliant</v>
      </c>
    </row>
    <row r="52" spans="1:10" ht="15.5" x14ac:dyDescent="0.35">
      <c r="A52" s="57" t="s">
        <v>99</v>
      </c>
      <c r="B52" s="63">
        <f>+'2-Tuit &amp; Oth NGF Rev'!E8</f>
        <v>297885637.20424819</v>
      </c>
      <c r="C52" s="56">
        <v>11026659</v>
      </c>
      <c r="D52" s="121">
        <f t="shared" si="13"/>
        <v>3.7016417117282707E-2</v>
      </c>
      <c r="E52" s="56">
        <f t="shared" ref="E52:E56" si="14">C52</f>
        <v>11026659</v>
      </c>
      <c r="F52" s="56">
        <v>9475482.7269706875</v>
      </c>
      <c r="G52" s="56">
        <v>25051.841010410666</v>
      </c>
      <c r="H52" s="130">
        <f t="shared" ref="H52:H56" si="15">B52+F52+G52</f>
        <v>307386171.77222925</v>
      </c>
    </row>
    <row r="53" spans="1:10" ht="15.5" x14ac:dyDescent="0.35">
      <c r="A53" s="57" t="s">
        <v>100</v>
      </c>
      <c r="B53" s="63">
        <f>+'2-Tuit &amp; Oth NGF Rev'!E9</f>
        <v>19415286.605880737</v>
      </c>
      <c r="C53" s="56">
        <v>638301.0940277871</v>
      </c>
      <c r="D53" s="121">
        <f t="shared" si="13"/>
        <v>3.2876212799992907E-2</v>
      </c>
      <c r="E53" s="56">
        <f t="shared" si="14"/>
        <v>638301.0940277871</v>
      </c>
      <c r="F53" s="56">
        <v>13258528.504381156</v>
      </c>
      <c r="G53" s="56">
        <v>0</v>
      </c>
      <c r="H53" s="130">
        <f t="shared" si="15"/>
        <v>32673815.110261895</v>
      </c>
    </row>
    <row r="54" spans="1:10" ht="15.5" x14ac:dyDescent="0.35">
      <c r="A54" s="57" t="s">
        <v>101</v>
      </c>
      <c r="B54" s="63">
        <f>+'2-Tuit &amp; Oth NGF Rev'!E10</f>
        <v>38014587.216572605</v>
      </c>
      <c r="C54" s="56">
        <v>108935.32090611353</v>
      </c>
      <c r="D54" s="121">
        <f t="shared" si="13"/>
        <v>2.8656189342659167E-3</v>
      </c>
      <c r="E54" s="56">
        <f t="shared" si="14"/>
        <v>108935.32090611353</v>
      </c>
      <c r="F54" s="56">
        <v>18580645.736469556</v>
      </c>
      <c r="G54" s="56">
        <v>0</v>
      </c>
      <c r="H54" s="130">
        <f t="shared" si="15"/>
        <v>56595232.953042164</v>
      </c>
    </row>
    <row r="55" spans="1:10" ht="15.5" x14ac:dyDescent="0.35">
      <c r="A55" s="57" t="s">
        <v>112</v>
      </c>
      <c r="B55" s="61">
        <f>+SUM('2-Tuit &amp; Oth NGF Rev'!E11+'2-Tuit &amp; Oth NGF Rev'!E13+'2-Tuit &amp; Oth NGF Rev'!E15+'2-Tuit &amp; Oth NGF Rev'!E17+'2-Tuit &amp; Oth NGF Rev'!E19)</f>
        <v>10299409.572342413</v>
      </c>
      <c r="C55" s="56">
        <v>672016.23299999989</v>
      </c>
      <c r="D55" s="121">
        <f t="shared" si="13"/>
        <v>6.524803468391073E-2</v>
      </c>
      <c r="E55" s="56">
        <f t="shared" si="14"/>
        <v>672016.23299999989</v>
      </c>
      <c r="F55" s="56">
        <v>0</v>
      </c>
      <c r="G55" s="56">
        <v>0</v>
      </c>
      <c r="H55" s="130">
        <f t="shared" si="15"/>
        <v>10299409.572342413</v>
      </c>
    </row>
    <row r="56" spans="1:10" ht="16" thickBot="1" x14ac:dyDescent="0.4">
      <c r="A56" s="58" t="s">
        <v>113</v>
      </c>
      <c r="B56" s="61">
        <f>+SUM('2-Tuit &amp; Oth NGF Rev'!E12+'2-Tuit &amp; Oth NGF Rev'!E14+'2-Tuit &amp; Oth NGF Rev'!E16+'2-Tuit &amp; Oth NGF Rev'!E18+'2-Tuit &amp; Oth NGF Rev'!E20)</f>
        <v>16130624.091611901</v>
      </c>
      <c r="C56" s="56">
        <v>1448312.3549999997</v>
      </c>
      <c r="D56" s="121">
        <f t="shared" si="13"/>
        <v>8.9786504649447374E-2</v>
      </c>
      <c r="E56" s="56">
        <f t="shared" si="14"/>
        <v>1448312.3549999997</v>
      </c>
      <c r="F56" s="56">
        <v>0</v>
      </c>
      <c r="G56" s="56">
        <v>0</v>
      </c>
      <c r="H56" s="131">
        <f t="shared" si="15"/>
        <v>16130624.091611901</v>
      </c>
    </row>
    <row r="57" spans="1:10" ht="16" thickBot="1" x14ac:dyDescent="0.4">
      <c r="A57" s="59" t="s">
        <v>16</v>
      </c>
      <c r="B57" s="64">
        <f>SUM(B51:B56)</f>
        <v>634762563.17381394</v>
      </c>
      <c r="C57" s="64">
        <f t="shared" ref="C57:H57" si="16">SUM(C51:C56)</f>
        <v>17536527.550248764</v>
      </c>
      <c r="D57" s="125">
        <f t="shared" si="13"/>
        <v>2.7626908969813999E-2</v>
      </c>
      <c r="E57" s="64">
        <f t="shared" si="16"/>
        <v>17536527.550248764</v>
      </c>
      <c r="F57" s="62">
        <f t="shared" si="16"/>
        <v>57270164.833746746</v>
      </c>
      <c r="G57" s="62">
        <f t="shared" si="16"/>
        <v>3703140.9428618792</v>
      </c>
      <c r="H57" s="128">
        <f t="shared" si="16"/>
        <v>695735868.95042253</v>
      </c>
      <c r="I57" s="126"/>
    </row>
    <row r="59" spans="1:10" ht="65.150000000000006" customHeight="1" x14ac:dyDescent="0.25">
      <c r="A59" s="340" t="s">
        <v>123</v>
      </c>
      <c r="B59" s="340"/>
      <c r="C59" s="340"/>
      <c r="D59" s="340"/>
      <c r="E59" s="340"/>
      <c r="F59" s="340"/>
      <c r="G59" s="340"/>
      <c r="H59" s="340"/>
    </row>
    <row r="60" spans="1:10" ht="43.5" customHeight="1" x14ac:dyDescent="0.25">
      <c r="A60" s="359" t="s">
        <v>272</v>
      </c>
      <c r="B60" s="359"/>
      <c r="C60" s="359"/>
      <c r="D60" s="359"/>
      <c r="E60" s="359"/>
      <c r="F60" s="359"/>
      <c r="G60" s="359"/>
      <c r="H60" s="359"/>
      <c r="I60" s="359"/>
    </row>
    <row r="64" spans="1:10" x14ac:dyDescent="0.25">
      <c r="C64" s="219"/>
    </row>
    <row r="65" spans="3:4" x14ac:dyDescent="0.25">
      <c r="C65" s="219"/>
    </row>
    <row r="66" spans="3:4" x14ac:dyDescent="0.25">
      <c r="C66" s="219"/>
      <c r="D66" s="219"/>
    </row>
    <row r="67" spans="3:4" x14ac:dyDescent="0.25">
      <c r="C67" s="219"/>
      <c r="D67" s="219"/>
    </row>
    <row r="68" spans="3:4" x14ac:dyDescent="0.25">
      <c r="C68" s="219"/>
      <c r="D68" s="219"/>
    </row>
    <row r="69" spans="3:4" x14ac:dyDescent="0.25">
      <c r="C69" s="219"/>
      <c r="D69" s="219"/>
    </row>
  </sheetData>
  <mergeCells count="54">
    <mergeCell ref="A60:I60"/>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54296875" defaultRowHeight="12.5" x14ac:dyDescent="0.25"/>
  <cols>
    <col min="1" max="1" width="55.54296875" customWidth="1"/>
    <col min="2" max="11" width="15.54296875" customWidth="1"/>
  </cols>
  <sheetData>
    <row r="1" spans="1:13" s="8" customFormat="1" ht="20.149999999999999" customHeight="1" x14ac:dyDescent="0.45">
      <c r="A1" s="265" t="str">
        <f>'Institution ID'!A1</f>
        <v>Six-Year Plans - Part I (2021): 2022-23 through 2027-28</v>
      </c>
      <c r="B1" s="265"/>
      <c r="C1" s="265"/>
      <c r="D1" s="265"/>
      <c r="E1" s="265"/>
      <c r="F1" s="265"/>
      <c r="G1" s="265"/>
      <c r="H1" s="265"/>
      <c r="I1" s="15"/>
      <c r="J1" s="12"/>
      <c r="K1" s="12"/>
      <c r="L1" s="12"/>
      <c r="M1" s="12"/>
    </row>
    <row r="2" spans="1:13" s="8" customFormat="1" ht="20.149999999999999" customHeight="1" x14ac:dyDescent="0.25">
      <c r="A2" s="51" t="str">
        <f>'Institution ID'!C3</f>
        <v>Virginia Tech</v>
      </c>
      <c r="B2" s="53"/>
      <c r="C2" s="53"/>
      <c r="D2" s="53"/>
      <c r="E2" s="53"/>
      <c r="F2" s="53"/>
      <c r="G2" s="53"/>
      <c r="H2" s="53"/>
      <c r="I2" s="53"/>
      <c r="J2" s="12"/>
      <c r="K2" s="12"/>
      <c r="L2" s="12"/>
      <c r="M2" s="12"/>
    </row>
    <row r="3" spans="1:13" ht="20.149999999999999" customHeight="1" x14ac:dyDescent="0.25">
      <c r="A3" s="52" t="s">
        <v>75</v>
      </c>
      <c r="B3" s="52"/>
      <c r="C3" s="52"/>
      <c r="D3" s="52"/>
      <c r="E3" s="52"/>
      <c r="F3" s="52"/>
      <c r="G3" s="52"/>
      <c r="H3" s="52"/>
      <c r="I3" s="52"/>
    </row>
    <row r="4" spans="1:13" ht="20.149999999999999" customHeight="1" x14ac:dyDescent="0.25">
      <c r="A4" s="52" t="s">
        <v>13</v>
      </c>
      <c r="B4" s="52"/>
      <c r="C4" s="52"/>
      <c r="D4" s="52"/>
      <c r="E4" s="52"/>
      <c r="F4" s="52"/>
      <c r="G4" s="52"/>
      <c r="H4" s="52"/>
      <c r="I4" s="52"/>
    </row>
    <row r="5" spans="1:13" s="9" customFormat="1" ht="20.149999999999999" customHeight="1" thickBot="1" x14ac:dyDescent="0.4">
      <c r="A5" s="18"/>
      <c r="B5" s="18"/>
      <c r="C5" s="18"/>
      <c r="D5" s="18"/>
      <c r="E5" s="18"/>
      <c r="F5" s="18"/>
      <c r="G5" s="18"/>
      <c r="H5" s="18"/>
      <c r="I5" s="18"/>
    </row>
    <row r="6" spans="1:13" s="19" customFormat="1" ht="20.149999999999999" customHeight="1" x14ac:dyDescent="0.25">
      <c r="A6" s="436" t="s">
        <v>74</v>
      </c>
      <c r="B6" s="437"/>
      <c r="C6" s="437"/>
      <c r="D6" s="437"/>
      <c r="E6" s="437"/>
      <c r="F6" s="437"/>
      <c r="G6" s="437"/>
      <c r="H6" s="438"/>
      <c r="I6" s="25"/>
    </row>
    <row r="7" spans="1:13" s="20" customFormat="1" ht="20.149999999999999" customHeight="1" x14ac:dyDescent="0.25">
      <c r="A7" s="376" t="s">
        <v>31</v>
      </c>
      <c r="B7" s="439"/>
      <c r="C7" s="439"/>
      <c r="D7" s="439"/>
      <c r="E7" s="439"/>
      <c r="F7" s="439"/>
      <c r="G7" s="439"/>
      <c r="H7" s="370"/>
    </row>
    <row r="8" spans="1:13" s="8" customFormat="1" ht="20.149999999999999" customHeight="1" x14ac:dyDescent="0.25">
      <c r="A8" s="440" t="s">
        <v>14</v>
      </c>
      <c r="B8" s="378" t="s">
        <v>29</v>
      </c>
      <c r="C8" s="378"/>
      <c r="D8" s="378"/>
      <c r="E8" s="378" t="s">
        <v>30</v>
      </c>
      <c r="F8" s="378"/>
      <c r="G8" s="378"/>
      <c r="H8" s="411" t="s">
        <v>16</v>
      </c>
    </row>
    <row r="9" spans="1:13" s="8" customFormat="1" ht="20.149999999999999" customHeight="1" x14ac:dyDescent="0.25">
      <c r="A9" s="441"/>
      <c r="B9" s="46" t="s">
        <v>44</v>
      </c>
      <c r="C9" s="46" t="s">
        <v>45</v>
      </c>
      <c r="D9" s="46" t="s">
        <v>16</v>
      </c>
      <c r="E9" s="46" t="s">
        <v>44</v>
      </c>
      <c r="F9" s="46" t="s">
        <v>45</v>
      </c>
      <c r="G9" s="46" t="s">
        <v>16</v>
      </c>
      <c r="H9" s="412"/>
    </row>
    <row r="10" spans="1:13" s="8" customFormat="1" ht="20.149999999999999" customHeight="1" x14ac:dyDescent="0.25">
      <c r="A10" s="32" t="s">
        <v>76</v>
      </c>
      <c r="B10" s="21">
        <v>206500</v>
      </c>
      <c r="C10" s="21">
        <v>58002</v>
      </c>
      <c r="D10" s="22">
        <f>B10+C10</f>
        <v>264502</v>
      </c>
      <c r="E10" s="21">
        <v>73902</v>
      </c>
      <c r="F10" s="21">
        <v>19763</v>
      </c>
      <c r="G10" s="29">
        <f>E10+F10</f>
        <v>93665</v>
      </c>
      <c r="H10" s="31">
        <f>SUM(D10,G10)</f>
        <v>358167</v>
      </c>
    </row>
    <row r="11" spans="1:13" s="8" customFormat="1" ht="20.149999999999999" customHeight="1" x14ac:dyDescent="0.25">
      <c r="A11" s="26" t="s">
        <v>32</v>
      </c>
      <c r="B11" s="21">
        <v>0</v>
      </c>
      <c r="C11" s="21">
        <v>0</v>
      </c>
      <c r="D11" s="22">
        <f>B11+C11</f>
        <v>0</v>
      </c>
      <c r="E11" s="21">
        <v>0</v>
      </c>
      <c r="F11" s="21">
        <v>0</v>
      </c>
      <c r="G11" s="29">
        <f>E11+F11</f>
        <v>0</v>
      </c>
      <c r="H11" s="31">
        <f>SUM(D11,G11)</f>
        <v>0</v>
      </c>
    </row>
    <row r="12" spans="1:13" s="8" customFormat="1" ht="20.149999999999999" customHeight="1" x14ac:dyDescent="0.25">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49999999999999" customHeight="1" x14ac:dyDescent="0.25">
      <c r="A13" s="26" t="s">
        <v>34</v>
      </c>
      <c r="B13" s="23">
        <v>0</v>
      </c>
      <c r="C13" s="23">
        <v>0</v>
      </c>
      <c r="D13" s="24">
        <f t="shared" si="0"/>
        <v>0</v>
      </c>
      <c r="E13" s="23">
        <v>38052</v>
      </c>
      <c r="F13" s="23">
        <v>0</v>
      </c>
      <c r="G13" s="30">
        <f t="shared" si="1"/>
        <v>38052</v>
      </c>
      <c r="H13" s="31">
        <f t="shared" si="2"/>
        <v>38052</v>
      </c>
    </row>
    <row r="14" spans="1:13" s="8" customFormat="1" ht="20.149999999999999" customHeight="1" x14ac:dyDescent="0.25">
      <c r="A14" s="41" t="s">
        <v>95</v>
      </c>
      <c r="B14" s="44"/>
      <c r="C14" s="44"/>
      <c r="D14" s="44"/>
      <c r="E14" s="44"/>
      <c r="F14" s="44"/>
      <c r="G14" s="45"/>
      <c r="H14" s="45"/>
    </row>
    <row r="15" spans="1:13" s="8" customFormat="1" ht="20.149999999999999" customHeight="1" x14ac:dyDescent="0.25">
      <c r="A15" s="26" t="s">
        <v>35</v>
      </c>
      <c r="B15" s="23">
        <v>0</v>
      </c>
      <c r="C15" s="23">
        <v>0</v>
      </c>
      <c r="D15" s="24">
        <f t="shared" si="0"/>
        <v>0</v>
      </c>
      <c r="E15" s="23">
        <v>0</v>
      </c>
      <c r="F15" s="23">
        <v>0</v>
      </c>
      <c r="G15" s="30">
        <f t="shared" si="1"/>
        <v>0</v>
      </c>
      <c r="H15" s="31">
        <f t="shared" si="2"/>
        <v>0</v>
      </c>
    </row>
    <row r="16" spans="1:13" s="8" customFormat="1" ht="20.149999999999999" customHeight="1" x14ac:dyDescent="0.25">
      <c r="A16" s="26" t="s">
        <v>36</v>
      </c>
      <c r="B16" s="44"/>
      <c r="C16" s="44"/>
      <c r="D16" s="44"/>
      <c r="E16" s="44"/>
      <c r="F16" s="44"/>
      <c r="G16" s="45"/>
      <c r="H16" s="45"/>
    </row>
    <row r="17" spans="1:8" s="8" customFormat="1" ht="20.149999999999999" customHeight="1" x14ac:dyDescent="0.25">
      <c r="A17" s="26" t="s">
        <v>37</v>
      </c>
      <c r="B17" s="23">
        <v>0</v>
      </c>
      <c r="C17" s="23">
        <v>0</v>
      </c>
      <c r="D17" s="24">
        <f t="shared" si="0"/>
        <v>0</v>
      </c>
      <c r="E17" s="23">
        <v>0</v>
      </c>
      <c r="F17" s="23">
        <v>0</v>
      </c>
      <c r="G17" s="30">
        <f t="shared" si="1"/>
        <v>0</v>
      </c>
      <c r="H17" s="31">
        <f t="shared" si="2"/>
        <v>0</v>
      </c>
    </row>
    <row r="18" spans="1:8" s="8" customFormat="1" ht="20.149999999999999" customHeight="1" x14ac:dyDescent="0.25">
      <c r="A18" s="26" t="s">
        <v>15</v>
      </c>
      <c r="B18" s="23">
        <v>0</v>
      </c>
      <c r="C18" s="23">
        <v>0</v>
      </c>
      <c r="D18" s="24">
        <f t="shared" si="0"/>
        <v>0</v>
      </c>
      <c r="E18" s="23">
        <v>0</v>
      </c>
      <c r="F18" s="23">
        <v>0</v>
      </c>
      <c r="G18" s="30">
        <f t="shared" si="1"/>
        <v>0</v>
      </c>
      <c r="H18" s="31">
        <f t="shared" si="2"/>
        <v>0</v>
      </c>
    </row>
    <row r="19" spans="1:8" s="8" customFormat="1" ht="20.149999999999999" customHeight="1" x14ac:dyDescent="0.25">
      <c r="A19" s="26" t="s">
        <v>38</v>
      </c>
      <c r="B19" s="23">
        <v>0</v>
      </c>
      <c r="C19" s="23">
        <v>0</v>
      </c>
      <c r="D19" s="24">
        <f t="shared" si="0"/>
        <v>0</v>
      </c>
      <c r="E19" s="23">
        <v>0</v>
      </c>
      <c r="F19" s="23">
        <v>0</v>
      </c>
      <c r="G19" s="30">
        <f t="shared" si="1"/>
        <v>0</v>
      </c>
      <c r="H19" s="31">
        <f t="shared" si="2"/>
        <v>0</v>
      </c>
    </row>
    <row r="20" spans="1:8" s="8" customFormat="1" ht="20.149999999999999" customHeight="1" x14ac:dyDescent="0.25">
      <c r="A20" s="26" t="s">
        <v>39</v>
      </c>
      <c r="B20" s="23">
        <v>0</v>
      </c>
      <c r="C20" s="23">
        <v>0</v>
      </c>
      <c r="D20" s="24">
        <f t="shared" si="0"/>
        <v>0</v>
      </c>
      <c r="E20" s="23">
        <v>16913</v>
      </c>
      <c r="F20" s="23">
        <v>0</v>
      </c>
      <c r="G20" s="30">
        <f t="shared" si="1"/>
        <v>16913</v>
      </c>
      <c r="H20" s="31">
        <f t="shared" si="2"/>
        <v>16913</v>
      </c>
    </row>
    <row r="21" spans="1:8" s="8" customFormat="1" ht="20.149999999999999" customHeight="1" x14ac:dyDescent="0.25">
      <c r="A21" s="26" t="s">
        <v>40</v>
      </c>
      <c r="B21" s="23">
        <v>32682</v>
      </c>
      <c r="C21" s="23">
        <v>0</v>
      </c>
      <c r="D21" s="24">
        <f t="shared" si="0"/>
        <v>32682</v>
      </c>
      <c r="E21" s="23">
        <v>0</v>
      </c>
      <c r="F21" s="23">
        <v>0</v>
      </c>
      <c r="G21" s="30">
        <f t="shared" si="1"/>
        <v>0</v>
      </c>
      <c r="H21" s="31">
        <f t="shared" si="2"/>
        <v>32682</v>
      </c>
    </row>
    <row r="22" spans="1:8" s="8" customFormat="1" ht="20.149999999999999" customHeight="1" x14ac:dyDescent="0.25">
      <c r="A22" s="26" t="s">
        <v>41</v>
      </c>
      <c r="B22" s="23">
        <v>0</v>
      </c>
      <c r="C22" s="23">
        <v>0</v>
      </c>
      <c r="D22" s="24">
        <f t="shared" si="0"/>
        <v>0</v>
      </c>
      <c r="E22" s="23">
        <v>0</v>
      </c>
      <c r="F22" s="23">
        <v>0</v>
      </c>
      <c r="G22" s="30">
        <f t="shared" si="1"/>
        <v>0</v>
      </c>
      <c r="H22" s="31">
        <f t="shared" si="2"/>
        <v>0</v>
      </c>
    </row>
    <row r="23" spans="1:8" s="8" customFormat="1" ht="20.149999999999999" customHeight="1" x14ac:dyDescent="0.25">
      <c r="A23" s="26" t="s">
        <v>42</v>
      </c>
      <c r="B23" s="23">
        <v>120156</v>
      </c>
      <c r="C23" s="23">
        <v>0</v>
      </c>
      <c r="D23" s="24">
        <f t="shared" si="0"/>
        <v>120156</v>
      </c>
      <c r="E23" s="23">
        <v>0</v>
      </c>
      <c r="F23" s="23">
        <v>0</v>
      </c>
      <c r="G23" s="30">
        <f t="shared" si="1"/>
        <v>0</v>
      </c>
      <c r="H23" s="31">
        <f t="shared" si="2"/>
        <v>120156</v>
      </c>
    </row>
    <row r="24" spans="1:8" s="8" customFormat="1" ht="20.149999999999999" customHeight="1" x14ac:dyDescent="0.25">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49999999999999" customHeight="1" x14ac:dyDescent="0.25">
      <c r="A25" s="26" t="s">
        <v>43</v>
      </c>
      <c r="B25" s="23">
        <v>0</v>
      </c>
      <c r="C25" s="23">
        <v>0</v>
      </c>
      <c r="D25" s="24">
        <f t="shared" si="0"/>
        <v>0</v>
      </c>
      <c r="E25" s="23">
        <v>0</v>
      </c>
      <c r="F25" s="23">
        <v>16480</v>
      </c>
      <c r="G25" s="30">
        <f t="shared" si="1"/>
        <v>16480</v>
      </c>
      <c r="H25" s="31">
        <f t="shared" si="2"/>
        <v>16480</v>
      </c>
    </row>
    <row r="26" spans="1:8" s="8" customFormat="1" ht="20.149999999999999" customHeight="1" thickBot="1" x14ac:dyDescent="0.3">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49999999999999" customHeight="1" thickBot="1" x14ac:dyDescent="0.3">
      <c r="A27" s="374"/>
      <c r="B27" s="375"/>
      <c r="C27" s="375"/>
      <c r="D27" s="375"/>
      <c r="E27" s="375"/>
      <c r="F27" s="375"/>
      <c r="G27" s="375"/>
      <c r="H27" s="375"/>
    </row>
    <row r="28" spans="1:8" s="20" customFormat="1" ht="20.149999999999999" customHeight="1" x14ac:dyDescent="0.25">
      <c r="A28" s="371" t="s">
        <v>27</v>
      </c>
      <c r="B28" s="372"/>
      <c r="C28" s="372"/>
      <c r="D28" s="372"/>
      <c r="E28" s="372"/>
      <c r="F28" s="372"/>
      <c r="G28" s="372"/>
      <c r="H28" s="373"/>
    </row>
    <row r="29" spans="1:8" s="8" customFormat="1" ht="20.149999999999999" customHeight="1" x14ac:dyDescent="0.25">
      <c r="A29" s="379" t="s">
        <v>14</v>
      </c>
      <c r="B29" s="378" t="s">
        <v>29</v>
      </c>
      <c r="C29" s="378"/>
      <c r="D29" s="378"/>
      <c r="E29" s="378" t="s">
        <v>30</v>
      </c>
      <c r="F29" s="378"/>
      <c r="G29" s="378"/>
      <c r="H29" s="370" t="s">
        <v>16</v>
      </c>
    </row>
    <row r="30" spans="1:8" s="8" customFormat="1" ht="20.149999999999999" customHeight="1" thickBot="1" x14ac:dyDescent="0.3">
      <c r="A30" s="380"/>
      <c r="B30" s="46" t="s">
        <v>44</v>
      </c>
      <c r="C30" s="46" t="s">
        <v>45</v>
      </c>
      <c r="D30" s="46" t="s">
        <v>16</v>
      </c>
      <c r="E30" s="46" t="s">
        <v>44</v>
      </c>
      <c r="F30" s="46" t="s">
        <v>45</v>
      </c>
      <c r="G30" s="46" t="s">
        <v>16</v>
      </c>
      <c r="H30" s="413"/>
    </row>
    <row r="31" spans="1:8" s="8" customFormat="1" ht="20.149999999999999" customHeight="1" x14ac:dyDescent="0.25">
      <c r="A31" s="32" t="s">
        <v>76</v>
      </c>
      <c r="B31" s="21">
        <v>342500</v>
      </c>
      <c r="C31" s="21">
        <v>76070</v>
      </c>
      <c r="D31" s="22">
        <f>B31+C31</f>
        <v>418570</v>
      </c>
      <c r="E31" s="21">
        <v>27845</v>
      </c>
      <c r="F31" s="21">
        <v>11470</v>
      </c>
      <c r="G31" s="29">
        <f>E31+F31</f>
        <v>39315</v>
      </c>
      <c r="H31" s="31">
        <f>SUM(D31,G31)</f>
        <v>457885</v>
      </c>
    </row>
    <row r="32" spans="1:8" s="8" customFormat="1" ht="20.149999999999999" customHeight="1" x14ac:dyDescent="0.25">
      <c r="A32" s="49" t="s">
        <v>32</v>
      </c>
      <c r="B32" s="21">
        <v>0</v>
      </c>
      <c r="C32" s="21">
        <v>0</v>
      </c>
      <c r="D32" s="22">
        <f>B32+C32</f>
        <v>0</v>
      </c>
      <c r="E32" s="21">
        <v>0</v>
      </c>
      <c r="F32" s="21">
        <v>0</v>
      </c>
      <c r="G32" s="29">
        <f>E32+F32</f>
        <v>0</v>
      </c>
      <c r="H32" s="31">
        <f>SUM(D32,G32)</f>
        <v>0</v>
      </c>
    </row>
    <row r="33" spans="1:8" s="8" customFormat="1" ht="20.149999999999999" customHeight="1" x14ac:dyDescent="0.25">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49999999999999" customHeight="1" x14ac:dyDescent="0.25">
      <c r="A34" s="49" t="s">
        <v>34</v>
      </c>
      <c r="B34" s="23">
        <v>0</v>
      </c>
      <c r="C34" s="23">
        <v>0</v>
      </c>
      <c r="D34" s="24">
        <f t="shared" si="7"/>
        <v>0</v>
      </c>
      <c r="E34" s="23">
        <v>19800</v>
      </c>
      <c r="F34" s="23">
        <v>0</v>
      </c>
      <c r="G34" s="30">
        <f t="shared" si="8"/>
        <v>19800</v>
      </c>
      <c r="H34" s="31">
        <f t="shared" si="9"/>
        <v>19800</v>
      </c>
    </row>
    <row r="35" spans="1:8" s="8" customFormat="1" ht="20.149999999999999" customHeight="1" x14ac:dyDescent="0.25">
      <c r="A35" s="41" t="s">
        <v>95</v>
      </c>
      <c r="B35" s="44"/>
      <c r="C35" s="44"/>
      <c r="D35" s="44"/>
      <c r="E35" s="44"/>
      <c r="F35" s="44"/>
      <c r="G35" s="45"/>
      <c r="H35" s="45"/>
    </row>
    <row r="36" spans="1:8" s="8" customFormat="1" ht="20.149999999999999" customHeight="1" x14ac:dyDescent="0.25">
      <c r="A36" s="49" t="s">
        <v>35</v>
      </c>
      <c r="B36" s="23">
        <v>0</v>
      </c>
      <c r="C36" s="23">
        <v>0</v>
      </c>
      <c r="D36" s="24">
        <f t="shared" ref="D36" si="10">B36+C36</f>
        <v>0</v>
      </c>
      <c r="E36" s="23">
        <v>0</v>
      </c>
      <c r="F36" s="23">
        <v>0</v>
      </c>
      <c r="G36" s="30">
        <f t="shared" ref="G36" si="11">E36+F36</f>
        <v>0</v>
      </c>
      <c r="H36" s="31">
        <f t="shared" ref="H36" si="12">SUM(D36,G36)</f>
        <v>0</v>
      </c>
    </row>
    <row r="37" spans="1:8" s="8" customFormat="1" ht="20.149999999999999" customHeight="1" x14ac:dyDescent="0.25">
      <c r="A37" s="49" t="s">
        <v>36</v>
      </c>
      <c r="B37" s="23">
        <v>0</v>
      </c>
      <c r="C37" s="23">
        <v>0</v>
      </c>
      <c r="D37" s="24">
        <f t="shared" ref="D37" si="13">B37+C37</f>
        <v>0</v>
      </c>
      <c r="E37" s="23">
        <v>0</v>
      </c>
      <c r="F37" s="23">
        <v>0</v>
      </c>
      <c r="G37" s="30">
        <f t="shared" ref="G37" si="14">E37+F37</f>
        <v>0</v>
      </c>
      <c r="H37" s="31">
        <f t="shared" ref="H37" si="15">SUM(D37,G37)</f>
        <v>0</v>
      </c>
    </row>
    <row r="38" spans="1:8" s="8" customFormat="1" ht="20.149999999999999" customHeight="1" x14ac:dyDescent="0.25">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49999999999999" customHeight="1" x14ac:dyDescent="0.25">
      <c r="A39" s="49" t="s">
        <v>15</v>
      </c>
      <c r="B39" s="23">
        <v>0</v>
      </c>
      <c r="C39" s="23">
        <v>0</v>
      </c>
      <c r="D39" s="24">
        <f t="shared" si="16"/>
        <v>0</v>
      </c>
      <c r="E39" s="23">
        <v>0</v>
      </c>
      <c r="F39" s="23">
        <v>0</v>
      </c>
      <c r="G39" s="30">
        <f t="shared" si="17"/>
        <v>0</v>
      </c>
      <c r="H39" s="31">
        <f t="shared" si="18"/>
        <v>0</v>
      </c>
    </row>
    <row r="40" spans="1:8" s="8" customFormat="1" ht="20.149999999999999" customHeight="1" x14ac:dyDescent="0.25">
      <c r="A40" s="49" t="s">
        <v>38</v>
      </c>
      <c r="B40" s="23">
        <v>0</v>
      </c>
      <c r="C40" s="23">
        <v>0</v>
      </c>
      <c r="D40" s="24">
        <f t="shared" si="16"/>
        <v>0</v>
      </c>
      <c r="E40" s="23">
        <v>0</v>
      </c>
      <c r="F40" s="23">
        <v>0</v>
      </c>
      <c r="G40" s="30">
        <f t="shared" si="17"/>
        <v>0</v>
      </c>
      <c r="H40" s="31">
        <f t="shared" si="18"/>
        <v>0</v>
      </c>
    </row>
    <row r="41" spans="1:8" s="8" customFormat="1" ht="20.149999999999999" customHeight="1" x14ac:dyDescent="0.25">
      <c r="A41" s="49" t="s">
        <v>39</v>
      </c>
      <c r="B41" s="23">
        <v>0</v>
      </c>
      <c r="C41" s="23">
        <v>0</v>
      </c>
      <c r="D41" s="24">
        <f t="shared" si="16"/>
        <v>0</v>
      </c>
      <c r="E41" s="23">
        <v>0</v>
      </c>
      <c r="F41" s="23">
        <v>0</v>
      </c>
      <c r="G41" s="30">
        <f t="shared" si="17"/>
        <v>0</v>
      </c>
      <c r="H41" s="31">
        <f t="shared" si="18"/>
        <v>0</v>
      </c>
    </row>
    <row r="42" spans="1:8" s="8" customFormat="1" ht="20.149999999999999" customHeight="1" x14ac:dyDescent="0.25">
      <c r="A42" s="49" t="s">
        <v>40</v>
      </c>
      <c r="B42" s="23">
        <v>42885</v>
      </c>
      <c r="C42" s="23">
        <v>0</v>
      </c>
      <c r="D42" s="24">
        <f t="shared" si="16"/>
        <v>42885</v>
      </c>
      <c r="E42" s="23">
        <v>0</v>
      </c>
      <c r="F42" s="23">
        <v>0</v>
      </c>
      <c r="G42" s="30">
        <f t="shared" si="17"/>
        <v>0</v>
      </c>
      <c r="H42" s="31">
        <f t="shared" si="18"/>
        <v>42885</v>
      </c>
    </row>
    <row r="43" spans="1:8" s="8" customFormat="1" ht="20.149999999999999" customHeight="1" x14ac:dyDescent="0.25">
      <c r="A43" s="49" t="s">
        <v>41</v>
      </c>
      <c r="B43" s="23">
        <v>0</v>
      </c>
      <c r="C43" s="23">
        <v>0</v>
      </c>
      <c r="D43" s="24">
        <f t="shared" si="16"/>
        <v>0</v>
      </c>
      <c r="E43" s="23">
        <v>0</v>
      </c>
      <c r="F43" s="23">
        <v>0</v>
      </c>
      <c r="G43" s="30">
        <f t="shared" si="17"/>
        <v>0</v>
      </c>
      <c r="H43" s="31">
        <f t="shared" si="18"/>
        <v>0</v>
      </c>
    </row>
    <row r="44" spans="1:8" s="8" customFormat="1" ht="20.149999999999999" customHeight="1" x14ac:dyDescent="0.25">
      <c r="A44" s="49" t="s">
        <v>42</v>
      </c>
      <c r="B44" s="23">
        <v>90301</v>
      </c>
      <c r="C44" s="23">
        <v>0</v>
      </c>
      <c r="D44" s="24">
        <f t="shared" si="16"/>
        <v>90301</v>
      </c>
      <c r="E44" s="23">
        <v>0</v>
      </c>
      <c r="F44" s="23">
        <v>0</v>
      </c>
      <c r="G44" s="30">
        <f t="shared" si="17"/>
        <v>0</v>
      </c>
      <c r="H44" s="31">
        <f t="shared" si="18"/>
        <v>90301</v>
      </c>
    </row>
    <row r="45" spans="1:8" s="8" customFormat="1" ht="20.149999999999999" customHeight="1" x14ac:dyDescent="0.25">
      <c r="A45" s="50" t="s">
        <v>116</v>
      </c>
      <c r="B45" s="23">
        <v>10536</v>
      </c>
      <c r="C45" s="23">
        <v>0</v>
      </c>
      <c r="D45" s="24">
        <f t="shared" si="16"/>
        <v>10536</v>
      </c>
      <c r="E45" s="23">
        <v>2517</v>
      </c>
      <c r="F45" s="23">
        <v>0</v>
      </c>
      <c r="G45" s="30">
        <f t="shared" si="17"/>
        <v>2517</v>
      </c>
      <c r="H45" s="31">
        <f t="shared" si="18"/>
        <v>13053</v>
      </c>
    </row>
    <row r="46" spans="1:8" s="8" customFormat="1" ht="20.149999999999999" customHeight="1" x14ac:dyDescent="0.25">
      <c r="A46" s="49" t="s">
        <v>43</v>
      </c>
      <c r="B46" s="23">
        <v>0</v>
      </c>
      <c r="C46" s="23">
        <v>0</v>
      </c>
      <c r="D46" s="24">
        <f t="shared" si="16"/>
        <v>0</v>
      </c>
      <c r="E46" s="23">
        <v>0</v>
      </c>
      <c r="F46" s="23">
        <v>0</v>
      </c>
      <c r="G46" s="30">
        <f t="shared" si="17"/>
        <v>0</v>
      </c>
      <c r="H46" s="31">
        <f t="shared" si="18"/>
        <v>0</v>
      </c>
    </row>
    <row r="47" spans="1:8" s="8" customFormat="1" ht="20.149999999999999" customHeight="1" thickBot="1" x14ac:dyDescent="0.3">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49999999999999" customHeight="1" thickBot="1" x14ac:dyDescent="0.3">
      <c r="A48" s="374"/>
      <c r="B48" s="375"/>
      <c r="C48" s="375"/>
      <c r="D48" s="375"/>
      <c r="E48" s="375"/>
      <c r="F48" s="375"/>
      <c r="G48" s="375"/>
      <c r="H48" s="375"/>
    </row>
    <row r="49" spans="1:8" s="20" customFormat="1" ht="20.149999999999999" customHeight="1" x14ac:dyDescent="0.25">
      <c r="A49" s="371" t="s">
        <v>24</v>
      </c>
      <c r="B49" s="372"/>
      <c r="C49" s="372"/>
      <c r="D49" s="372"/>
      <c r="E49" s="372"/>
      <c r="F49" s="372"/>
      <c r="G49" s="372"/>
      <c r="H49" s="373"/>
    </row>
    <row r="50" spans="1:8" s="8" customFormat="1" ht="20.149999999999999" customHeight="1" x14ac:dyDescent="0.25">
      <c r="A50" s="379" t="s">
        <v>14</v>
      </c>
      <c r="B50" s="378" t="s">
        <v>29</v>
      </c>
      <c r="C50" s="378"/>
      <c r="D50" s="378"/>
      <c r="E50" s="378" t="s">
        <v>30</v>
      </c>
      <c r="F50" s="378"/>
      <c r="G50" s="378"/>
      <c r="H50" s="370" t="s">
        <v>16</v>
      </c>
    </row>
    <row r="51" spans="1:8" s="8" customFormat="1" ht="20.149999999999999" customHeight="1" thickBot="1" x14ac:dyDescent="0.3">
      <c r="A51" s="380"/>
      <c r="B51" s="46" t="s">
        <v>44</v>
      </c>
      <c r="C51" s="46" t="s">
        <v>45</v>
      </c>
      <c r="D51" s="46" t="s">
        <v>16</v>
      </c>
      <c r="E51" s="46" t="s">
        <v>44</v>
      </c>
      <c r="F51" s="46" t="s">
        <v>45</v>
      </c>
      <c r="G51" s="46" t="s">
        <v>16</v>
      </c>
      <c r="H51" s="370"/>
    </row>
    <row r="52" spans="1:8" s="8" customFormat="1" ht="20.149999999999999" customHeight="1" x14ac:dyDescent="0.25">
      <c r="A52" s="32" t="s">
        <v>76</v>
      </c>
      <c r="B52" s="21">
        <v>356200</v>
      </c>
      <c r="C52" s="21">
        <v>79113</v>
      </c>
      <c r="D52" s="22">
        <f>B52+C52</f>
        <v>435313</v>
      </c>
      <c r="E52" s="21">
        <v>28959</v>
      </c>
      <c r="F52" s="21">
        <v>11929</v>
      </c>
      <c r="G52" s="29">
        <f>E52+F52</f>
        <v>40888</v>
      </c>
      <c r="H52" s="31">
        <f>SUM(D52,G52)</f>
        <v>476201</v>
      </c>
    </row>
    <row r="53" spans="1:8" s="8" customFormat="1" ht="20.149999999999999" customHeight="1" x14ac:dyDescent="0.25">
      <c r="A53" s="49" t="s">
        <v>32</v>
      </c>
      <c r="B53" s="21">
        <v>0</v>
      </c>
      <c r="C53" s="21">
        <v>0</v>
      </c>
      <c r="D53" s="22">
        <f>B53+C53</f>
        <v>0</v>
      </c>
      <c r="E53" s="21">
        <v>0</v>
      </c>
      <c r="F53" s="21">
        <v>0</v>
      </c>
      <c r="G53" s="29">
        <f>E53+F53</f>
        <v>0</v>
      </c>
      <c r="H53" s="31">
        <f>SUM(D53,G53)</f>
        <v>0</v>
      </c>
    </row>
    <row r="54" spans="1:8" s="8" customFormat="1" ht="20.149999999999999" customHeight="1" x14ac:dyDescent="0.25">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49999999999999" customHeight="1" x14ac:dyDescent="0.25">
      <c r="A55" s="49" t="s">
        <v>34</v>
      </c>
      <c r="B55" s="23">
        <v>0</v>
      </c>
      <c r="C55" s="23">
        <v>0</v>
      </c>
      <c r="D55" s="24">
        <f t="shared" si="25"/>
        <v>0</v>
      </c>
      <c r="E55" s="23">
        <v>20592</v>
      </c>
      <c r="F55" s="23">
        <v>0</v>
      </c>
      <c r="G55" s="30">
        <f t="shared" si="26"/>
        <v>20592</v>
      </c>
      <c r="H55" s="31">
        <f t="shared" si="27"/>
        <v>20592</v>
      </c>
    </row>
    <row r="56" spans="1:8" s="8" customFormat="1" ht="20.149999999999999" customHeight="1" x14ac:dyDescent="0.25">
      <c r="A56" s="41" t="s">
        <v>95</v>
      </c>
      <c r="B56" s="23">
        <v>0</v>
      </c>
      <c r="C56" s="23">
        <v>0</v>
      </c>
      <c r="D56" s="24">
        <f t="shared" ref="D56" si="28">B56+C56</f>
        <v>0</v>
      </c>
      <c r="E56" s="23">
        <v>0</v>
      </c>
      <c r="F56" s="23">
        <v>0</v>
      </c>
      <c r="G56" s="30">
        <f t="shared" ref="G56" si="29">E56+F56</f>
        <v>0</v>
      </c>
      <c r="H56" s="31">
        <f t="shared" ref="H56" si="30">SUM(D56,G56)</f>
        <v>0</v>
      </c>
    </row>
    <row r="57" spans="1:8" s="8" customFormat="1" ht="20.149999999999999" customHeight="1" x14ac:dyDescent="0.25">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49999999999999" customHeight="1" x14ac:dyDescent="0.25">
      <c r="A58" s="49" t="s">
        <v>36</v>
      </c>
      <c r="B58" s="23">
        <v>0</v>
      </c>
      <c r="C58" s="23">
        <v>0</v>
      </c>
      <c r="D58" s="24">
        <f t="shared" si="31"/>
        <v>0</v>
      </c>
      <c r="E58" s="23">
        <v>0</v>
      </c>
      <c r="F58" s="23">
        <v>0</v>
      </c>
      <c r="G58" s="30">
        <f t="shared" si="32"/>
        <v>0</v>
      </c>
      <c r="H58" s="31">
        <f t="shared" si="33"/>
        <v>0</v>
      </c>
    </row>
    <row r="59" spans="1:8" s="8" customFormat="1" ht="20.149999999999999" customHeight="1" x14ac:dyDescent="0.25">
      <c r="A59" s="49" t="s">
        <v>37</v>
      </c>
      <c r="B59" s="23">
        <v>0</v>
      </c>
      <c r="C59" s="23">
        <v>0</v>
      </c>
      <c r="D59" s="24">
        <f t="shared" si="31"/>
        <v>0</v>
      </c>
      <c r="E59" s="23">
        <v>0</v>
      </c>
      <c r="F59" s="23">
        <v>0</v>
      </c>
      <c r="G59" s="30">
        <f t="shared" si="32"/>
        <v>0</v>
      </c>
      <c r="H59" s="31">
        <f t="shared" si="33"/>
        <v>0</v>
      </c>
    </row>
    <row r="60" spans="1:8" s="8" customFormat="1" ht="20.149999999999999" customHeight="1" x14ac:dyDescent="0.25">
      <c r="A60" s="49" t="s">
        <v>15</v>
      </c>
      <c r="B60" s="23">
        <v>0</v>
      </c>
      <c r="C60" s="23">
        <v>0</v>
      </c>
      <c r="D60" s="24">
        <f t="shared" si="31"/>
        <v>0</v>
      </c>
      <c r="E60" s="23">
        <v>0</v>
      </c>
      <c r="F60" s="23">
        <v>0</v>
      </c>
      <c r="G60" s="30">
        <f t="shared" si="32"/>
        <v>0</v>
      </c>
      <c r="H60" s="31">
        <f t="shared" si="33"/>
        <v>0</v>
      </c>
    </row>
    <row r="61" spans="1:8" s="8" customFormat="1" ht="20.149999999999999" customHeight="1" x14ac:dyDescent="0.25">
      <c r="A61" s="49" t="s">
        <v>38</v>
      </c>
      <c r="B61" s="23">
        <v>0</v>
      </c>
      <c r="C61" s="23">
        <v>0</v>
      </c>
      <c r="D61" s="24">
        <f t="shared" si="31"/>
        <v>0</v>
      </c>
      <c r="E61" s="23">
        <v>0</v>
      </c>
      <c r="F61" s="23">
        <v>0</v>
      </c>
      <c r="G61" s="30">
        <f t="shared" si="32"/>
        <v>0</v>
      </c>
      <c r="H61" s="31">
        <f t="shared" si="33"/>
        <v>0</v>
      </c>
    </row>
    <row r="62" spans="1:8" s="8" customFormat="1" ht="20.149999999999999" customHeight="1" x14ac:dyDescent="0.25">
      <c r="A62" s="49" t="s">
        <v>39</v>
      </c>
      <c r="B62" s="23">
        <v>0</v>
      </c>
      <c r="C62" s="23">
        <v>0</v>
      </c>
      <c r="D62" s="24">
        <f t="shared" si="31"/>
        <v>0</v>
      </c>
      <c r="E62" s="23">
        <v>0</v>
      </c>
      <c r="F62" s="23">
        <v>0</v>
      </c>
      <c r="G62" s="30">
        <f t="shared" si="32"/>
        <v>0</v>
      </c>
      <c r="H62" s="31">
        <f t="shared" si="33"/>
        <v>0</v>
      </c>
    </row>
    <row r="63" spans="1:8" s="8" customFormat="1" ht="20.149999999999999" customHeight="1" x14ac:dyDescent="0.25">
      <c r="A63" s="49" t="s">
        <v>40</v>
      </c>
      <c r="B63" s="23">
        <v>44600</v>
      </c>
      <c r="C63" s="23">
        <v>0</v>
      </c>
      <c r="D63" s="24">
        <f t="shared" si="31"/>
        <v>44600</v>
      </c>
      <c r="E63" s="23">
        <v>0</v>
      </c>
      <c r="F63" s="23">
        <v>0</v>
      </c>
      <c r="G63" s="30">
        <f t="shared" si="32"/>
        <v>0</v>
      </c>
      <c r="H63" s="31">
        <f t="shared" si="33"/>
        <v>44600</v>
      </c>
    </row>
    <row r="64" spans="1:8" s="8" customFormat="1" ht="20.149999999999999" customHeight="1" x14ac:dyDescent="0.25">
      <c r="A64" s="49" t="s">
        <v>41</v>
      </c>
      <c r="B64" s="23">
        <v>0</v>
      </c>
      <c r="C64" s="23">
        <v>0</v>
      </c>
      <c r="D64" s="24">
        <f t="shared" si="31"/>
        <v>0</v>
      </c>
      <c r="E64" s="23">
        <v>0</v>
      </c>
      <c r="F64" s="23">
        <v>0</v>
      </c>
      <c r="G64" s="30">
        <f t="shared" si="32"/>
        <v>0</v>
      </c>
      <c r="H64" s="31">
        <f t="shared" si="33"/>
        <v>0</v>
      </c>
    </row>
    <row r="65" spans="1:8" s="8" customFormat="1" ht="20.149999999999999" customHeight="1" x14ac:dyDescent="0.25">
      <c r="A65" s="49" t="s">
        <v>42</v>
      </c>
      <c r="B65" s="23">
        <v>93913</v>
      </c>
      <c r="C65" s="23">
        <v>0</v>
      </c>
      <c r="D65" s="24">
        <f t="shared" si="31"/>
        <v>93913</v>
      </c>
      <c r="E65" s="23">
        <v>0</v>
      </c>
      <c r="F65" s="23">
        <v>0</v>
      </c>
      <c r="G65" s="30">
        <f t="shared" si="32"/>
        <v>0</v>
      </c>
      <c r="H65" s="31">
        <f t="shared" si="33"/>
        <v>93913</v>
      </c>
    </row>
    <row r="66" spans="1:8" s="8" customFormat="1" ht="20.149999999999999" customHeight="1" x14ac:dyDescent="0.25">
      <c r="A66" s="50" t="s">
        <v>116</v>
      </c>
      <c r="B66" s="23">
        <v>10957</v>
      </c>
      <c r="C66" s="23">
        <v>0</v>
      </c>
      <c r="D66" s="24">
        <f t="shared" si="31"/>
        <v>10957</v>
      </c>
      <c r="E66" s="23">
        <v>2618</v>
      </c>
      <c r="F66" s="23">
        <v>0</v>
      </c>
      <c r="G66" s="30">
        <f t="shared" si="32"/>
        <v>2618</v>
      </c>
      <c r="H66" s="31">
        <f t="shared" si="33"/>
        <v>13575</v>
      </c>
    </row>
    <row r="67" spans="1:8" s="8" customFormat="1" ht="20.149999999999999" customHeight="1" x14ac:dyDescent="0.25">
      <c r="A67" s="49" t="s">
        <v>43</v>
      </c>
      <c r="B67" s="23">
        <v>0</v>
      </c>
      <c r="C67" s="23">
        <v>0</v>
      </c>
      <c r="D67" s="24">
        <f t="shared" si="31"/>
        <v>0</v>
      </c>
      <c r="E67" s="23">
        <v>0</v>
      </c>
      <c r="F67" s="23">
        <v>0</v>
      </c>
      <c r="G67" s="30">
        <f t="shared" si="32"/>
        <v>0</v>
      </c>
      <c r="H67" s="31">
        <f t="shared" si="33"/>
        <v>0</v>
      </c>
    </row>
    <row r="68" spans="1:8" s="8" customFormat="1" ht="20.149999999999999" customHeight="1" thickBot="1" x14ac:dyDescent="0.3">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49999999999999" customHeight="1" thickBot="1" x14ac:dyDescent="0.3">
      <c r="A69" s="374"/>
      <c r="B69" s="375"/>
      <c r="C69" s="375"/>
      <c r="D69" s="375"/>
      <c r="E69" s="375"/>
      <c r="F69" s="375"/>
      <c r="G69" s="375"/>
      <c r="H69" s="375"/>
    </row>
    <row r="70" spans="1:8" s="20" customFormat="1" ht="20.149999999999999" customHeight="1" x14ac:dyDescent="0.25">
      <c r="A70" s="371" t="s">
        <v>28</v>
      </c>
      <c r="B70" s="372"/>
      <c r="C70" s="372"/>
      <c r="D70" s="372"/>
      <c r="E70" s="372"/>
      <c r="F70" s="372"/>
      <c r="G70" s="372"/>
      <c r="H70" s="373"/>
    </row>
    <row r="71" spans="1:8" s="8" customFormat="1" ht="20.149999999999999" customHeight="1" x14ac:dyDescent="0.25">
      <c r="A71" s="379" t="s">
        <v>14</v>
      </c>
      <c r="B71" s="378" t="s">
        <v>29</v>
      </c>
      <c r="C71" s="378"/>
      <c r="D71" s="378"/>
      <c r="E71" s="378" t="s">
        <v>30</v>
      </c>
      <c r="F71" s="378"/>
      <c r="G71" s="378"/>
      <c r="H71" s="370" t="s">
        <v>16</v>
      </c>
    </row>
    <row r="72" spans="1:8" s="8" customFormat="1" ht="20.149999999999999" customHeight="1" thickBot="1" x14ac:dyDescent="0.3">
      <c r="A72" s="380"/>
      <c r="B72" s="46" t="s">
        <v>44</v>
      </c>
      <c r="C72" s="46" t="s">
        <v>45</v>
      </c>
      <c r="D72" s="46" t="s">
        <v>16</v>
      </c>
      <c r="E72" s="46" t="s">
        <v>44</v>
      </c>
      <c r="F72" s="46" t="s">
        <v>45</v>
      </c>
      <c r="G72" s="46" t="s">
        <v>16</v>
      </c>
      <c r="H72" s="370"/>
    </row>
    <row r="73" spans="1:8" s="8" customFormat="1" ht="20.149999999999999" customHeight="1" x14ac:dyDescent="0.25">
      <c r="A73" s="32" t="s">
        <v>76</v>
      </c>
      <c r="B73" s="21">
        <v>370448</v>
      </c>
      <c r="C73" s="21">
        <v>82277</v>
      </c>
      <c r="D73" s="22">
        <f>B73+C73</f>
        <v>452725</v>
      </c>
      <c r="E73" s="21">
        <v>30117</v>
      </c>
      <c r="F73" s="21">
        <v>12406</v>
      </c>
      <c r="G73" s="29">
        <f>E73+F73</f>
        <v>42523</v>
      </c>
      <c r="H73" s="31">
        <f>SUM(D73,G73)</f>
        <v>495248</v>
      </c>
    </row>
    <row r="74" spans="1:8" s="8" customFormat="1" ht="20.149999999999999" customHeight="1" x14ac:dyDescent="0.25">
      <c r="A74" s="49" t="s">
        <v>32</v>
      </c>
      <c r="B74" s="21">
        <v>0</v>
      </c>
      <c r="C74" s="21">
        <v>0</v>
      </c>
      <c r="D74" s="22">
        <f>B74+C74</f>
        <v>0</v>
      </c>
      <c r="E74" s="21">
        <v>0</v>
      </c>
      <c r="F74" s="21">
        <v>0</v>
      </c>
      <c r="G74" s="29">
        <f>E74+F74</f>
        <v>0</v>
      </c>
      <c r="H74" s="31">
        <f>SUM(D74,G74)</f>
        <v>0</v>
      </c>
    </row>
    <row r="75" spans="1:8" s="8" customFormat="1" ht="20.149999999999999" customHeight="1" x14ac:dyDescent="0.25">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49999999999999" customHeight="1" x14ac:dyDescent="0.25">
      <c r="A76" s="49" t="s">
        <v>34</v>
      </c>
      <c r="B76" s="23">
        <v>0</v>
      </c>
      <c r="C76" s="23">
        <v>0</v>
      </c>
      <c r="D76" s="24">
        <f t="shared" si="40"/>
        <v>0</v>
      </c>
      <c r="E76" s="23">
        <v>21416</v>
      </c>
      <c r="F76" s="23">
        <v>0</v>
      </c>
      <c r="G76" s="30">
        <f t="shared" si="41"/>
        <v>21416</v>
      </c>
      <c r="H76" s="31">
        <f t="shared" si="42"/>
        <v>21416</v>
      </c>
    </row>
    <row r="77" spans="1:8" s="8" customFormat="1" ht="20.149999999999999" customHeight="1" x14ac:dyDescent="0.25">
      <c r="A77" s="41" t="s">
        <v>95</v>
      </c>
      <c r="B77" s="23">
        <v>0</v>
      </c>
      <c r="C77" s="23">
        <v>0</v>
      </c>
      <c r="D77" s="24">
        <f t="shared" si="40"/>
        <v>0</v>
      </c>
      <c r="E77" s="23">
        <v>0</v>
      </c>
      <c r="F77" s="23">
        <v>0</v>
      </c>
      <c r="G77" s="30">
        <f t="shared" si="41"/>
        <v>0</v>
      </c>
      <c r="H77" s="31">
        <f t="shared" si="42"/>
        <v>0</v>
      </c>
    </row>
    <row r="78" spans="1:8" s="8" customFormat="1" ht="20.149999999999999" customHeight="1" x14ac:dyDescent="0.25">
      <c r="A78" s="49" t="s">
        <v>35</v>
      </c>
      <c r="B78" s="23">
        <v>0</v>
      </c>
      <c r="C78" s="23">
        <v>0</v>
      </c>
      <c r="D78" s="24">
        <f t="shared" si="40"/>
        <v>0</v>
      </c>
      <c r="E78" s="23">
        <v>0</v>
      </c>
      <c r="F78" s="23">
        <v>0</v>
      </c>
      <c r="G78" s="30">
        <f t="shared" si="41"/>
        <v>0</v>
      </c>
      <c r="H78" s="31">
        <f t="shared" si="42"/>
        <v>0</v>
      </c>
    </row>
    <row r="79" spans="1:8" s="8" customFormat="1" ht="20.149999999999999" customHeight="1" x14ac:dyDescent="0.25">
      <c r="A79" s="49" t="s">
        <v>36</v>
      </c>
      <c r="B79" s="23">
        <v>0</v>
      </c>
      <c r="C79" s="23">
        <v>0</v>
      </c>
      <c r="D79" s="24">
        <f t="shared" si="40"/>
        <v>0</v>
      </c>
      <c r="E79" s="23">
        <v>0</v>
      </c>
      <c r="F79" s="23">
        <v>0</v>
      </c>
      <c r="G79" s="30">
        <f t="shared" si="41"/>
        <v>0</v>
      </c>
      <c r="H79" s="31">
        <f t="shared" si="42"/>
        <v>0</v>
      </c>
    </row>
    <row r="80" spans="1:8" s="8" customFormat="1" ht="20.149999999999999" customHeight="1" x14ac:dyDescent="0.25">
      <c r="A80" s="49" t="s">
        <v>37</v>
      </c>
      <c r="B80" s="23">
        <v>0</v>
      </c>
      <c r="C80" s="23">
        <v>0</v>
      </c>
      <c r="D80" s="24">
        <f t="shared" si="40"/>
        <v>0</v>
      </c>
      <c r="E80" s="23">
        <v>0</v>
      </c>
      <c r="F80" s="23">
        <v>0</v>
      </c>
      <c r="G80" s="30">
        <f t="shared" si="41"/>
        <v>0</v>
      </c>
      <c r="H80" s="31">
        <f t="shared" si="42"/>
        <v>0</v>
      </c>
    </row>
    <row r="81" spans="1:8" s="8" customFormat="1" ht="20.149999999999999" customHeight="1" x14ac:dyDescent="0.25">
      <c r="A81" s="49" t="s">
        <v>15</v>
      </c>
      <c r="B81" s="23">
        <v>0</v>
      </c>
      <c r="C81" s="23">
        <v>0</v>
      </c>
      <c r="D81" s="24">
        <f t="shared" si="40"/>
        <v>0</v>
      </c>
      <c r="E81" s="23">
        <v>0</v>
      </c>
      <c r="F81" s="23">
        <v>0</v>
      </c>
      <c r="G81" s="30">
        <f t="shared" si="41"/>
        <v>0</v>
      </c>
      <c r="H81" s="31">
        <f t="shared" si="42"/>
        <v>0</v>
      </c>
    </row>
    <row r="82" spans="1:8" s="8" customFormat="1" ht="20.149999999999999" customHeight="1" x14ac:dyDescent="0.25">
      <c r="A82" s="49" t="s">
        <v>38</v>
      </c>
      <c r="B82" s="23">
        <v>0</v>
      </c>
      <c r="C82" s="23">
        <v>0</v>
      </c>
      <c r="D82" s="24">
        <f t="shared" si="40"/>
        <v>0</v>
      </c>
      <c r="E82" s="23">
        <v>0</v>
      </c>
      <c r="F82" s="23">
        <v>0</v>
      </c>
      <c r="G82" s="30">
        <f t="shared" si="41"/>
        <v>0</v>
      </c>
      <c r="H82" s="31">
        <f t="shared" si="42"/>
        <v>0</v>
      </c>
    </row>
    <row r="83" spans="1:8" s="8" customFormat="1" ht="20.149999999999999" customHeight="1" x14ac:dyDescent="0.25">
      <c r="A83" s="49" t="s">
        <v>39</v>
      </c>
      <c r="B83" s="23">
        <v>0</v>
      </c>
      <c r="C83" s="23">
        <v>0</v>
      </c>
      <c r="D83" s="24">
        <f t="shared" si="40"/>
        <v>0</v>
      </c>
      <c r="E83" s="23">
        <v>0</v>
      </c>
      <c r="F83" s="23">
        <v>0</v>
      </c>
      <c r="G83" s="30">
        <f t="shared" si="41"/>
        <v>0</v>
      </c>
      <c r="H83" s="31">
        <f t="shared" si="42"/>
        <v>0</v>
      </c>
    </row>
    <row r="84" spans="1:8" s="8" customFormat="1" ht="20.149999999999999" customHeight="1" x14ac:dyDescent="0.25">
      <c r="A84" s="49" t="s">
        <v>40</v>
      </c>
      <c r="B84" s="23">
        <v>46384</v>
      </c>
      <c r="C84" s="23">
        <v>0</v>
      </c>
      <c r="D84" s="24">
        <f t="shared" si="40"/>
        <v>46384</v>
      </c>
      <c r="E84" s="23">
        <v>0</v>
      </c>
      <c r="F84" s="23">
        <v>0</v>
      </c>
      <c r="G84" s="30">
        <f t="shared" si="41"/>
        <v>0</v>
      </c>
      <c r="H84" s="31">
        <f t="shared" si="42"/>
        <v>46384</v>
      </c>
    </row>
    <row r="85" spans="1:8" s="8" customFormat="1" ht="20.149999999999999" customHeight="1" x14ac:dyDescent="0.25">
      <c r="A85" s="49" t="s">
        <v>41</v>
      </c>
      <c r="B85" s="23">
        <v>0</v>
      </c>
      <c r="C85" s="23">
        <v>0</v>
      </c>
      <c r="D85" s="24">
        <f t="shared" si="40"/>
        <v>0</v>
      </c>
      <c r="E85" s="23">
        <v>0</v>
      </c>
      <c r="F85" s="23">
        <v>0</v>
      </c>
      <c r="G85" s="30">
        <f t="shared" si="41"/>
        <v>0</v>
      </c>
      <c r="H85" s="31">
        <f t="shared" si="42"/>
        <v>0</v>
      </c>
    </row>
    <row r="86" spans="1:8" s="8" customFormat="1" ht="20.149999999999999" customHeight="1" x14ac:dyDescent="0.25">
      <c r="A86" s="49" t="s">
        <v>42</v>
      </c>
      <c r="B86" s="23">
        <v>97670</v>
      </c>
      <c r="C86" s="23">
        <v>0</v>
      </c>
      <c r="D86" s="24">
        <f t="shared" si="40"/>
        <v>97670</v>
      </c>
      <c r="E86" s="23">
        <v>0</v>
      </c>
      <c r="F86" s="23">
        <v>0</v>
      </c>
      <c r="G86" s="30">
        <f t="shared" si="41"/>
        <v>0</v>
      </c>
      <c r="H86" s="31">
        <f t="shared" si="42"/>
        <v>97670</v>
      </c>
    </row>
    <row r="87" spans="1:8" s="8" customFormat="1" ht="20.149999999999999" customHeight="1" x14ac:dyDescent="0.25">
      <c r="A87" s="50" t="s">
        <v>116</v>
      </c>
      <c r="B87" s="23">
        <v>11396</v>
      </c>
      <c r="C87" s="23">
        <v>0</v>
      </c>
      <c r="D87" s="24">
        <f t="shared" si="40"/>
        <v>11396</v>
      </c>
      <c r="E87" s="23">
        <v>2722</v>
      </c>
      <c r="F87" s="23">
        <v>0</v>
      </c>
      <c r="G87" s="30">
        <f t="shared" si="41"/>
        <v>2722</v>
      </c>
      <c r="H87" s="31">
        <f t="shared" si="42"/>
        <v>14118</v>
      </c>
    </row>
    <row r="88" spans="1:8" s="8" customFormat="1" ht="20.149999999999999" customHeight="1" x14ac:dyDescent="0.25">
      <c r="A88" s="49" t="s">
        <v>43</v>
      </c>
      <c r="B88" s="23">
        <v>0</v>
      </c>
      <c r="C88" s="23">
        <v>0</v>
      </c>
      <c r="D88" s="24">
        <f t="shared" si="40"/>
        <v>0</v>
      </c>
      <c r="E88" s="23">
        <v>0</v>
      </c>
      <c r="F88" s="23">
        <v>0</v>
      </c>
      <c r="G88" s="30">
        <f t="shared" si="41"/>
        <v>0</v>
      </c>
      <c r="H88" s="31">
        <f t="shared" si="42"/>
        <v>0</v>
      </c>
    </row>
    <row r="89" spans="1:8" s="8" customFormat="1" ht="20.149999999999999" customHeight="1" thickBot="1" x14ac:dyDescent="0.3">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49999999999999" customHeight="1" thickBot="1" x14ac:dyDescent="0.3">
      <c r="A90" s="374"/>
      <c r="B90" s="375"/>
      <c r="C90" s="375"/>
      <c r="D90" s="375"/>
      <c r="E90" s="375"/>
      <c r="F90" s="375"/>
      <c r="G90" s="375"/>
      <c r="H90" s="375"/>
    </row>
    <row r="91" spans="1:8" s="20" customFormat="1" ht="20.149999999999999" customHeight="1" x14ac:dyDescent="0.25">
      <c r="A91" s="371" t="s">
        <v>46</v>
      </c>
      <c r="B91" s="372"/>
      <c r="C91" s="372"/>
      <c r="D91" s="372"/>
      <c r="E91" s="372"/>
      <c r="F91" s="372"/>
      <c r="G91" s="372"/>
      <c r="H91" s="373"/>
    </row>
    <row r="92" spans="1:8" s="8" customFormat="1" ht="20.149999999999999" customHeight="1" x14ac:dyDescent="0.25">
      <c r="A92" s="376" t="s">
        <v>14</v>
      </c>
      <c r="B92" s="378" t="s">
        <v>29</v>
      </c>
      <c r="C92" s="378"/>
      <c r="D92" s="378"/>
      <c r="E92" s="378" t="s">
        <v>30</v>
      </c>
      <c r="F92" s="378"/>
      <c r="G92" s="378"/>
      <c r="H92" s="370" t="s">
        <v>16</v>
      </c>
    </row>
    <row r="93" spans="1:8" s="8" customFormat="1" ht="20.149999999999999" customHeight="1" x14ac:dyDescent="0.25">
      <c r="A93" s="377"/>
      <c r="B93" s="46" t="s">
        <v>44</v>
      </c>
      <c r="C93" s="46" t="s">
        <v>45</v>
      </c>
      <c r="D93" s="46" t="s">
        <v>16</v>
      </c>
      <c r="E93" s="46" t="s">
        <v>44</v>
      </c>
      <c r="F93" s="46" t="s">
        <v>45</v>
      </c>
      <c r="G93" s="46" t="s">
        <v>16</v>
      </c>
      <c r="H93" s="370"/>
    </row>
    <row r="94" spans="1:8" s="8" customFormat="1" ht="20.149999999999999" customHeight="1" x14ac:dyDescent="0.25">
      <c r="A94" s="32" t="s">
        <v>76</v>
      </c>
      <c r="B94" s="21">
        <v>385266</v>
      </c>
      <c r="C94" s="21">
        <v>85568</v>
      </c>
      <c r="D94" s="22">
        <f>B94+C94</f>
        <v>470834</v>
      </c>
      <c r="E94" s="21">
        <v>31322</v>
      </c>
      <c r="F94" s="21">
        <v>12902</v>
      </c>
      <c r="G94" s="29">
        <f>E94+F94</f>
        <v>44224</v>
      </c>
      <c r="H94" s="31">
        <f>SUM(D94,G94)</f>
        <v>515058</v>
      </c>
    </row>
    <row r="95" spans="1:8" s="8" customFormat="1" ht="20.149999999999999" customHeight="1" x14ac:dyDescent="0.25">
      <c r="A95" s="49" t="s">
        <v>32</v>
      </c>
      <c r="B95" s="21">
        <v>0</v>
      </c>
      <c r="C95" s="21">
        <v>0</v>
      </c>
      <c r="D95" s="22">
        <f>B95+C95</f>
        <v>0</v>
      </c>
      <c r="E95" s="21">
        <v>0</v>
      </c>
      <c r="F95" s="21">
        <v>0</v>
      </c>
      <c r="G95" s="29">
        <f>E95+F95</f>
        <v>0</v>
      </c>
      <c r="H95" s="31">
        <f>SUM(D95,G95)</f>
        <v>0</v>
      </c>
    </row>
    <row r="96" spans="1:8" s="8" customFormat="1" ht="20.149999999999999" customHeight="1" x14ac:dyDescent="0.25">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49999999999999" customHeight="1" x14ac:dyDescent="0.25">
      <c r="A97" s="49" t="s">
        <v>34</v>
      </c>
      <c r="B97" s="23">
        <v>0</v>
      </c>
      <c r="C97" s="23">
        <v>0</v>
      </c>
      <c r="D97" s="24">
        <f t="shared" si="49"/>
        <v>0</v>
      </c>
      <c r="E97" s="23">
        <v>22272</v>
      </c>
      <c r="F97" s="23">
        <v>0</v>
      </c>
      <c r="G97" s="30">
        <f t="shared" si="50"/>
        <v>22272</v>
      </c>
      <c r="H97" s="31">
        <f t="shared" si="51"/>
        <v>22272</v>
      </c>
    </row>
    <row r="98" spans="1:8" s="8" customFormat="1" ht="20.149999999999999" customHeight="1" x14ac:dyDescent="0.25">
      <c r="A98" s="41" t="s">
        <v>95</v>
      </c>
      <c r="B98" s="23">
        <v>0</v>
      </c>
      <c r="C98" s="23">
        <v>0</v>
      </c>
      <c r="D98" s="24">
        <f t="shared" si="49"/>
        <v>0</v>
      </c>
      <c r="E98" s="23">
        <v>0</v>
      </c>
      <c r="F98" s="23">
        <v>0</v>
      </c>
      <c r="G98" s="30">
        <f t="shared" si="50"/>
        <v>0</v>
      </c>
      <c r="H98" s="31">
        <f t="shared" si="51"/>
        <v>0</v>
      </c>
    </row>
    <row r="99" spans="1:8" s="8" customFormat="1" ht="20.149999999999999" customHeight="1" x14ac:dyDescent="0.25">
      <c r="A99" s="49" t="s">
        <v>35</v>
      </c>
      <c r="B99" s="23">
        <v>0</v>
      </c>
      <c r="C99" s="23">
        <v>0</v>
      </c>
      <c r="D99" s="24">
        <f t="shared" si="49"/>
        <v>0</v>
      </c>
      <c r="E99" s="23">
        <v>0</v>
      </c>
      <c r="F99" s="23">
        <v>0</v>
      </c>
      <c r="G99" s="30">
        <f t="shared" si="50"/>
        <v>0</v>
      </c>
      <c r="H99" s="31">
        <f t="shared" si="51"/>
        <v>0</v>
      </c>
    </row>
    <row r="100" spans="1:8" s="8" customFormat="1" ht="20.149999999999999" customHeight="1" x14ac:dyDescent="0.25">
      <c r="A100" s="49" t="s">
        <v>36</v>
      </c>
      <c r="B100" s="23">
        <v>0</v>
      </c>
      <c r="C100" s="23">
        <v>0</v>
      </c>
      <c r="D100" s="24">
        <f t="shared" si="49"/>
        <v>0</v>
      </c>
      <c r="E100" s="23">
        <v>0</v>
      </c>
      <c r="F100" s="23">
        <v>0</v>
      </c>
      <c r="G100" s="30">
        <f t="shared" si="50"/>
        <v>0</v>
      </c>
      <c r="H100" s="31">
        <f t="shared" si="51"/>
        <v>0</v>
      </c>
    </row>
    <row r="101" spans="1:8" s="8" customFormat="1" ht="20.149999999999999" customHeight="1" x14ac:dyDescent="0.25">
      <c r="A101" s="49" t="s">
        <v>37</v>
      </c>
      <c r="B101" s="23">
        <v>0</v>
      </c>
      <c r="C101" s="23">
        <v>0</v>
      </c>
      <c r="D101" s="24">
        <f t="shared" si="49"/>
        <v>0</v>
      </c>
      <c r="E101" s="23">
        <v>0</v>
      </c>
      <c r="F101" s="23">
        <v>0</v>
      </c>
      <c r="G101" s="30">
        <f t="shared" si="50"/>
        <v>0</v>
      </c>
      <c r="H101" s="31">
        <f t="shared" si="51"/>
        <v>0</v>
      </c>
    </row>
    <row r="102" spans="1:8" s="8" customFormat="1" ht="20.149999999999999" customHeight="1" x14ac:dyDescent="0.25">
      <c r="A102" s="49" t="s">
        <v>15</v>
      </c>
      <c r="B102" s="23">
        <v>0</v>
      </c>
      <c r="C102" s="23">
        <v>0</v>
      </c>
      <c r="D102" s="24">
        <f t="shared" si="49"/>
        <v>0</v>
      </c>
      <c r="E102" s="23">
        <v>0</v>
      </c>
      <c r="F102" s="23">
        <v>0</v>
      </c>
      <c r="G102" s="30">
        <f t="shared" si="50"/>
        <v>0</v>
      </c>
      <c r="H102" s="31">
        <f t="shared" si="51"/>
        <v>0</v>
      </c>
    </row>
    <row r="103" spans="1:8" s="8" customFormat="1" ht="20.149999999999999" customHeight="1" x14ac:dyDescent="0.25">
      <c r="A103" s="49" t="s">
        <v>38</v>
      </c>
      <c r="B103" s="23">
        <v>0</v>
      </c>
      <c r="C103" s="23">
        <v>0</v>
      </c>
      <c r="D103" s="24">
        <f t="shared" si="49"/>
        <v>0</v>
      </c>
      <c r="E103" s="23">
        <v>0</v>
      </c>
      <c r="F103" s="23">
        <v>0</v>
      </c>
      <c r="G103" s="30">
        <f t="shared" si="50"/>
        <v>0</v>
      </c>
      <c r="H103" s="31">
        <f t="shared" si="51"/>
        <v>0</v>
      </c>
    </row>
    <row r="104" spans="1:8" s="8" customFormat="1" ht="20.149999999999999" customHeight="1" x14ac:dyDescent="0.25">
      <c r="A104" s="49" t="s">
        <v>39</v>
      </c>
      <c r="B104" s="23">
        <v>0</v>
      </c>
      <c r="C104" s="23">
        <v>0</v>
      </c>
      <c r="D104" s="24">
        <f t="shared" si="49"/>
        <v>0</v>
      </c>
      <c r="E104" s="23">
        <v>0</v>
      </c>
      <c r="F104" s="23">
        <v>0</v>
      </c>
      <c r="G104" s="30">
        <f t="shared" si="50"/>
        <v>0</v>
      </c>
      <c r="H104" s="31">
        <f t="shared" si="51"/>
        <v>0</v>
      </c>
    </row>
    <row r="105" spans="1:8" s="8" customFormat="1" ht="20.149999999999999" customHeight="1" x14ac:dyDescent="0.25">
      <c r="A105" s="49" t="s">
        <v>40</v>
      </c>
      <c r="B105" s="23">
        <v>48240</v>
      </c>
      <c r="C105" s="23">
        <v>0</v>
      </c>
      <c r="D105" s="24">
        <f t="shared" si="49"/>
        <v>48240</v>
      </c>
      <c r="E105" s="23">
        <v>0</v>
      </c>
      <c r="F105" s="23">
        <v>0</v>
      </c>
      <c r="G105" s="30">
        <f t="shared" si="50"/>
        <v>0</v>
      </c>
      <c r="H105" s="31">
        <f t="shared" si="51"/>
        <v>48240</v>
      </c>
    </row>
    <row r="106" spans="1:8" s="8" customFormat="1" ht="20.149999999999999" customHeight="1" x14ac:dyDescent="0.25">
      <c r="A106" s="49" t="s">
        <v>41</v>
      </c>
      <c r="B106" s="23">
        <v>0</v>
      </c>
      <c r="C106" s="23">
        <v>0</v>
      </c>
      <c r="D106" s="24">
        <f t="shared" si="49"/>
        <v>0</v>
      </c>
      <c r="E106" s="23">
        <v>0</v>
      </c>
      <c r="F106" s="23">
        <v>0</v>
      </c>
      <c r="G106" s="30">
        <f t="shared" si="50"/>
        <v>0</v>
      </c>
      <c r="H106" s="31">
        <f t="shared" si="51"/>
        <v>0</v>
      </c>
    </row>
    <row r="107" spans="1:8" s="8" customFormat="1" ht="20.149999999999999" customHeight="1" x14ac:dyDescent="0.25">
      <c r="A107" s="49" t="s">
        <v>42</v>
      </c>
      <c r="B107" s="23">
        <v>101576</v>
      </c>
      <c r="C107" s="23">
        <v>0</v>
      </c>
      <c r="D107" s="24">
        <f t="shared" si="49"/>
        <v>101576</v>
      </c>
      <c r="E107" s="23">
        <v>0</v>
      </c>
      <c r="F107" s="23">
        <v>0</v>
      </c>
      <c r="G107" s="30">
        <f t="shared" si="50"/>
        <v>0</v>
      </c>
      <c r="H107" s="31">
        <f t="shared" si="51"/>
        <v>101576</v>
      </c>
    </row>
    <row r="108" spans="1:8" s="8" customFormat="1" ht="20.149999999999999" customHeight="1" x14ac:dyDescent="0.25">
      <c r="A108" s="50" t="s">
        <v>116</v>
      </c>
      <c r="B108" s="23">
        <v>11852</v>
      </c>
      <c r="C108" s="23">
        <v>0</v>
      </c>
      <c r="D108" s="24">
        <f t="shared" si="49"/>
        <v>11852</v>
      </c>
      <c r="E108" s="23">
        <v>2831</v>
      </c>
      <c r="F108" s="23">
        <v>0</v>
      </c>
      <c r="G108" s="30">
        <f t="shared" si="50"/>
        <v>2831</v>
      </c>
      <c r="H108" s="31">
        <f t="shared" si="51"/>
        <v>14683</v>
      </c>
    </row>
    <row r="109" spans="1:8" s="8" customFormat="1" ht="20.149999999999999" customHeight="1" x14ac:dyDescent="0.25">
      <c r="A109" s="49" t="s">
        <v>43</v>
      </c>
      <c r="B109" s="23">
        <v>0</v>
      </c>
      <c r="C109" s="23">
        <v>0</v>
      </c>
      <c r="D109" s="24">
        <f t="shared" si="49"/>
        <v>0</v>
      </c>
      <c r="E109" s="23">
        <v>0</v>
      </c>
      <c r="F109" s="23">
        <v>0</v>
      </c>
      <c r="G109" s="30">
        <f t="shared" si="50"/>
        <v>0</v>
      </c>
      <c r="H109" s="31">
        <f t="shared" si="51"/>
        <v>0</v>
      </c>
    </row>
    <row r="110" spans="1:8" s="8" customFormat="1" ht="20.149999999999999" customHeight="1" thickBot="1" x14ac:dyDescent="0.3">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49999999999999" customHeight="1" x14ac:dyDescent="0.25"/>
    <row r="112" spans="1:8" ht="20.149999999999999" customHeight="1" thickBot="1" x14ac:dyDescent="0.3"/>
    <row r="113" spans="1:14" s="8" customFormat="1" ht="20.149999999999999" customHeight="1" thickBot="1" x14ac:dyDescent="0.3">
      <c r="A113" s="427" t="s">
        <v>14</v>
      </c>
      <c r="B113" s="428"/>
      <c r="C113" s="428"/>
      <c r="D113" s="429"/>
      <c r="E113" s="33" t="s">
        <v>92</v>
      </c>
      <c r="F113" s="433" t="s">
        <v>47</v>
      </c>
      <c r="G113" s="434"/>
      <c r="H113" s="435"/>
    </row>
    <row r="114" spans="1:14" s="8" customFormat="1" ht="20.149999999999999" customHeight="1" x14ac:dyDescent="0.25">
      <c r="A114" s="430" t="s">
        <v>76</v>
      </c>
      <c r="B114" s="431"/>
      <c r="C114" s="431"/>
      <c r="D114" s="432"/>
      <c r="E114" s="39" t="s">
        <v>93</v>
      </c>
      <c r="F114" s="420" t="s">
        <v>91</v>
      </c>
      <c r="G114" s="421"/>
      <c r="H114" s="422"/>
    </row>
    <row r="115" spans="1:14" s="8" customFormat="1" ht="20.149999999999999" customHeight="1" x14ac:dyDescent="0.25">
      <c r="A115" s="424" t="s">
        <v>32</v>
      </c>
      <c r="B115" s="425"/>
      <c r="C115" s="425"/>
      <c r="D115" s="426"/>
      <c r="E115" s="39" t="s">
        <v>77</v>
      </c>
      <c r="F115" s="384" t="s">
        <v>48</v>
      </c>
      <c r="G115" s="385"/>
      <c r="H115" s="386"/>
      <c r="J115" s="34"/>
      <c r="K115" s="423"/>
      <c r="L115" s="423"/>
      <c r="M115" s="423"/>
      <c r="N115" s="423"/>
    </row>
    <row r="116" spans="1:14" s="8" customFormat="1" ht="20.149999999999999" customHeight="1" x14ac:dyDescent="0.25">
      <c r="A116" s="402" t="s">
        <v>33</v>
      </c>
      <c r="B116" s="403"/>
      <c r="C116" s="403"/>
      <c r="D116" s="404"/>
      <c r="E116" s="39" t="s">
        <v>78</v>
      </c>
      <c r="F116" s="381" t="s">
        <v>49</v>
      </c>
      <c r="G116" s="382"/>
      <c r="H116" s="383"/>
      <c r="J116" s="34"/>
      <c r="K116" s="35"/>
      <c r="L116" s="35"/>
      <c r="M116" s="35"/>
      <c r="N116" s="35"/>
    </row>
    <row r="117" spans="1:14" s="8" customFormat="1" ht="20.149999999999999" customHeight="1" x14ac:dyDescent="0.25">
      <c r="A117" s="402" t="s">
        <v>34</v>
      </c>
      <c r="B117" s="403"/>
      <c r="C117" s="403"/>
      <c r="D117" s="404"/>
      <c r="E117" s="39" t="s">
        <v>79</v>
      </c>
      <c r="F117" s="381" t="s">
        <v>50</v>
      </c>
      <c r="G117" s="382"/>
      <c r="H117" s="383"/>
      <c r="J117" s="34"/>
      <c r="K117" s="35"/>
      <c r="L117" s="35"/>
      <c r="M117" s="35"/>
      <c r="N117" s="35"/>
    </row>
    <row r="118" spans="1:14" s="8" customFormat="1" ht="20.149999999999999" customHeight="1" x14ac:dyDescent="0.25">
      <c r="A118" s="414" t="s">
        <v>95</v>
      </c>
      <c r="B118" s="415"/>
      <c r="C118" s="415"/>
      <c r="D118" s="416"/>
      <c r="E118" s="39" t="s">
        <v>96</v>
      </c>
      <c r="F118" s="417" t="s">
        <v>97</v>
      </c>
      <c r="G118" s="418"/>
      <c r="H118" s="419"/>
      <c r="J118" s="34"/>
      <c r="K118" s="35"/>
      <c r="L118" s="35"/>
      <c r="M118" s="35"/>
      <c r="N118" s="35"/>
    </row>
    <row r="119" spans="1:14" s="8" customFormat="1" ht="20.149999999999999" customHeight="1" x14ac:dyDescent="0.25">
      <c r="A119" s="402" t="s">
        <v>35</v>
      </c>
      <c r="B119" s="403"/>
      <c r="C119" s="403"/>
      <c r="D119" s="404"/>
      <c r="E119" s="39" t="s">
        <v>80</v>
      </c>
      <c r="F119" s="381" t="s">
        <v>51</v>
      </c>
      <c r="G119" s="382"/>
      <c r="H119" s="383"/>
      <c r="J119" s="34"/>
      <c r="K119" s="35"/>
      <c r="L119" s="35"/>
      <c r="M119" s="35"/>
      <c r="N119" s="35"/>
    </row>
    <row r="120" spans="1:14" s="8" customFormat="1" ht="20.149999999999999" customHeight="1" x14ac:dyDescent="0.25">
      <c r="A120" s="402" t="s">
        <v>36</v>
      </c>
      <c r="B120" s="403"/>
      <c r="C120" s="403"/>
      <c r="D120" s="404"/>
      <c r="E120" s="39" t="s">
        <v>81</v>
      </c>
      <c r="F120" s="381" t="s">
        <v>52</v>
      </c>
      <c r="G120" s="382"/>
      <c r="H120" s="383"/>
      <c r="J120" s="34"/>
      <c r="K120" s="35"/>
      <c r="L120" s="35"/>
      <c r="M120" s="35"/>
      <c r="N120" s="35"/>
    </row>
    <row r="121" spans="1:14" s="8" customFormat="1" ht="20.149999999999999" customHeight="1" x14ac:dyDescent="0.25">
      <c r="A121" s="402" t="s">
        <v>37</v>
      </c>
      <c r="B121" s="403"/>
      <c r="C121" s="403"/>
      <c r="D121" s="404"/>
      <c r="E121" s="39" t="s">
        <v>82</v>
      </c>
      <c r="F121" s="381" t="s">
        <v>53</v>
      </c>
      <c r="G121" s="382"/>
      <c r="H121" s="383"/>
      <c r="J121" s="34"/>
      <c r="K121" s="35"/>
      <c r="L121" s="35"/>
      <c r="M121" s="35"/>
      <c r="N121" s="35"/>
    </row>
    <row r="122" spans="1:14" s="8" customFormat="1" ht="20.149999999999999" customHeight="1" x14ac:dyDescent="0.25">
      <c r="A122" s="402" t="s">
        <v>15</v>
      </c>
      <c r="B122" s="403"/>
      <c r="C122" s="403"/>
      <c r="D122" s="404"/>
      <c r="E122" s="39" t="s">
        <v>83</v>
      </c>
      <c r="F122" s="381" t="s">
        <v>54</v>
      </c>
      <c r="G122" s="382"/>
      <c r="H122" s="383"/>
      <c r="J122" s="34"/>
      <c r="K122" s="35"/>
      <c r="L122" s="35"/>
      <c r="M122" s="35"/>
      <c r="N122" s="35"/>
    </row>
    <row r="123" spans="1:14" s="8" customFormat="1" ht="20.149999999999999" customHeight="1" x14ac:dyDescent="0.25">
      <c r="A123" s="402" t="s">
        <v>55</v>
      </c>
      <c r="B123" s="403"/>
      <c r="C123" s="403"/>
      <c r="D123" s="404"/>
      <c r="E123" s="40"/>
      <c r="F123" s="387"/>
      <c r="G123" s="388"/>
      <c r="H123" s="389"/>
      <c r="J123" s="34"/>
      <c r="K123" s="35"/>
      <c r="L123" s="35"/>
      <c r="M123" s="35"/>
      <c r="N123" s="35"/>
    </row>
    <row r="124" spans="1:14" s="8" customFormat="1" ht="20.149999999999999" customHeight="1" x14ac:dyDescent="0.25">
      <c r="A124" s="408" t="s">
        <v>56</v>
      </c>
      <c r="B124" s="409"/>
      <c r="C124" s="409"/>
      <c r="D124" s="410"/>
      <c r="E124" s="39" t="s">
        <v>84</v>
      </c>
      <c r="F124" s="381" t="s">
        <v>57</v>
      </c>
      <c r="G124" s="382"/>
      <c r="H124" s="383"/>
      <c r="J124" s="34"/>
      <c r="K124" s="36"/>
      <c r="L124" s="36"/>
      <c r="M124" s="36"/>
      <c r="N124" s="36"/>
    </row>
    <row r="125" spans="1:14" s="8" customFormat="1" ht="20.149999999999999" customHeight="1" x14ac:dyDescent="0.25">
      <c r="A125" s="408" t="s">
        <v>58</v>
      </c>
      <c r="B125" s="409"/>
      <c r="C125" s="409"/>
      <c r="D125" s="410"/>
      <c r="E125" s="39" t="s">
        <v>85</v>
      </c>
      <c r="F125" s="381" t="s">
        <v>59</v>
      </c>
      <c r="G125" s="382"/>
      <c r="H125" s="383"/>
      <c r="J125" s="34"/>
      <c r="K125" s="36"/>
      <c r="L125" s="36"/>
      <c r="M125" s="36"/>
      <c r="N125" s="36"/>
    </row>
    <row r="126" spans="1:14" s="8" customFormat="1" ht="20.149999999999999" customHeight="1" x14ac:dyDescent="0.25">
      <c r="A126" s="408" t="s">
        <v>60</v>
      </c>
      <c r="B126" s="409"/>
      <c r="C126" s="409"/>
      <c r="D126" s="410"/>
      <c r="E126" s="39" t="s">
        <v>86</v>
      </c>
      <c r="F126" s="381" t="s">
        <v>61</v>
      </c>
      <c r="G126" s="382"/>
      <c r="H126" s="383"/>
      <c r="J126" s="34"/>
      <c r="K126" s="36"/>
      <c r="L126" s="36"/>
      <c r="M126" s="36"/>
      <c r="N126" s="36"/>
    </row>
    <row r="127" spans="1:14" s="8" customFormat="1" ht="20.149999999999999" customHeight="1" x14ac:dyDescent="0.25">
      <c r="A127" s="402" t="s">
        <v>39</v>
      </c>
      <c r="B127" s="403"/>
      <c r="C127" s="403"/>
      <c r="D127" s="404"/>
      <c r="E127" s="40"/>
      <c r="F127" s="390"/>
      <c r="G127" s="391"/>
      <c r="H127" s="392"/>
      <c r="J127" s="34"/>
      <c r="K127" s="35"/>
      <c r="L127" s="35"/>
      <c r="M127" s="35"/>
      <c r="N127" s="35"/>
    </row>
    <row r="128" spans="1:14" s="8" customFormat="1" ht="20.149999999999999" customHeight="1" x14ac:dyDescent="0.25">
      <c r="A128" s="408" t="s">
        <v>62</v>
      </c>
      <c r="B128" s="409"/>
      <c r="C128" s="409"/>
      <c r="D128" s="410"/>
      <c r="E128" s="39" t="s">
        <v>87</v>
      </c>
      <c r="F128" s="381" t="s">
        <v>63</v>
      </c>
      <c r="G128" s="382"/>
      <c r="H128" s="383"/>
      <c r="J128" s="34"/>
      <c r="K128" s="36"/>
      <c r="L128" s="36"/>
      <c r="M128" s="36"/>
      <c r="N128" s="36"/>
    </row>
    <row r="129" spans="1:14" s="8" customFormat="1" ht="20.149999999999999" customHeight="1" x14ac:dyDescent="0.25">
      <c r="A129" s="408" t="s">
        <v>64</v>
      </c>
      <c r="B129" s="409"/>
      <c r="C129" s="409"/>
      <c r="D129" s="410"/>
      <c r="E129" s="39" t="s">
        <v>88</v>
      </c>
      <c r="F129" s="381" t="s">
        <v>65</v>
      </c>
      <c r="G129" s="382"/>
      <c r="H129" s="383"/>
      <c r="J129" s="34"/>
      <c r="K129" s="36"/>
      <c r="L129" s="36"/>
      <c r="M129" s="36"/>
      <c r="N129" s="36"/>
    </row>
    <row r="130" spans="1:14" s="8" customFormat="1" ht="20.149999999999999" customHeight="1" x14ac:dyDescent="0.25">
      <c r="A130" s="408" t="s">
        <v>66</v>
      </c>
      <c r="B130" s="409"/>
      <c r="C130" s="409"/>
      <c r="D130" s="410"/>
      <c r="E130" s="39" t="s">
        <v>89</v>
      </c>
      <c r="F130" s="381" t="s">
        <v>67</v>
      </c>
      <c r="G130" s="382"/>
      <c r="H130" s="383"/>
      <c r="J130" s="34"/>
      <c r="K130" s="36"/>
      <c r="L130" s="36"/>
      <c r="M130" s="36"/>
      <c r="N130" s="36"/>
    </row>
    <row r="131" spans="1:14" s="20" customFormat="1" ht="20.149999999999999" customHeight="1" x14ac:dyDescent="0.25">
      <c r="A131" s="405" t="s">
        <v>68</v>
      </c>
      <c r="B131" s="406"/>
      <c r="C131" s="406"/>
      <c r="D131" s="407"/>
      <c r="E131" s="39" t="s">
        <v>90</v>
      </c>
      <c r="F131" s="396" t="s">
        <v>69</v>
      </c>
      <c r="G131" s="397"/>
      <c r="H131" s="398"/>
      <c r="J131" s="34"/>
      <c r="K131" s="37"/>
      <c r="L131" s="37"/>
      <c r="M131" s="37"/>
      <c r="N131" s="37"/>
    </row>
    <row r="132" spans="1:14" s="8" customFormat="1" ht="20.149999999999999" customHeight="1" x14ac:dyDescent="0.25">
      <c r="A132" s="402" t="s">
        <v>40</v>
      </c>
      <c r="B132" s="403"/>
      <c r="C132" s="403"/>
      <c r="D132" s="404"/>
      <c r="E132" s="39" t="s">
        <v>93</v>
      </c>
      <c r="F132" s="381" t="s">
        <v>70</v>
      </c>
      <c r="G132" s="382"/>
      <c r="H132" s="383"/>
      <c r="J132" s="34"/>
      <c r="K132" s="35"/>
      <c r="L132" s="35"/>
      <c r="M132" s="35"/>
      <c r="N132" s="35"/>
    </row>
    <row r="133" spans="1:14" s="8" customFormat="1" ht="20.149999999999999" customHeight="1" x14ac:dyDescent="0.25">
      <c r="A133" s="402" t="s">
        <v>41</v>
      </c>
      <c r="B133" s="403"/>
      <c r="C133" s="403"/>
      <c r="D133" s="404"/>
      <c r="E133" s="39" t="s">
        <v>93</v>
      </c>
      <c r="F133" s="381" t="s">
        <v>71</v>
      </c>
      <c r="G133" s="382"/>
      <c r="H133" s="383"/>
      <c r="J133" s="34"/>
      <c r="K133" s="35"/>
      <c r="L133" s="35"/>
      <c r="M133" s="35"/>
      <c r="N133" s="35"/>
    </row>
    <row r="134" spans="1:14" s="8" customFormat="1" ht="20.149999999999999" customHeight="1" x14ac:dyDescent="0.25">
      <c r="A134" s="402" t="s">
        <v>42</v>
      </c>
      <c r="B134" s="403"/>
      <c r="C134" s="403"/>
      <c r="D134" s="404"/>
      <c r="E134" s="39" t="s">
        <v>94</v>
      </c>
      <c r="F134" s="381" t="s">
        <v>72</v>
      </c>
      <c r="G134" s="382"/>
      <c r="H134" s="383"/>
      <c r="J134" s="34"/>
      <c r="K134" s="35"/>
      <c r="L134" s="35"/>
      <c r="M134" s="35"/>
      <c r="N134" s="35"/>
    </row>
    <row r="135" spans="1:14" s="8" customFormat="1" ht="20.149999999999999" customHeight="1" thickBot="1" x14ac:dyDescent="0.3">
      <c r="A135" s="399" t="s">
        <v>43</v>
      </c>
      <c r="B135" s="400"/>
      <c r="C135" s="400"/>
      <c r="D135" s="401"/>
      <c r="E135" s="38" t="s">
        <v>93</v>
      </c>
      <c r="F135" s="393" t="s">
        <v>73</v>
      </c>
      <c r="G135" s="394"/>
      <c r="H135" s="395"/>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16"/>
  </cols>
  <sheetData>
    <row r="1" spans="1:2" x14ac:dyDescent="0.25">
      <c r="A1" s="12" t="s">
        <v>17</v>
      </c>
      <c r="B1" s="12" t="s">
        <v>18</v>
      </c>
    </row>
    <row r="2" spans="1:2" x14ac:dyDescent="0.25">
      <c r="A2" s="16">
        <v>1</v>
      </c>
      <c r="B2" s="12" t="s">
        <v>19</v>
      </c>
    </row>
    <row r="3" spans="1:2" x14ac:dyDescent="0.25">
      <c r="A3" s="16">
        <v>2</v>
      </c>
      <c r="B3" s="12" t="s">
        <v>20</v>
      </c>
    </row>
    <row r="4" spans="1:2" x14ac:dyDescent="0.25">
      <c r="A4" s="16">
        <v>3</v>
      </c>
    </row>
    <row r="5" spans="1:2" x14ac:dyDescent="0.25">
      <c r="A5" s="16">
        <v>4</v>
      </c>
    </row>
    <row r="6" spans="1:2" x14ac:dyDescent="0.25">
      <c r="A6" s="16">
        <v>5</v>
      </c>
    </row>
    <row r="7" spans="1:2" x14ac:dyDescent="0.25">
      <c r="A7" s="16">
        <v>6</v>
      </c>
    </row>
    <row r="8" spans="1:2" x14ac:dyDescent="0.25">
      <c r="A8" s="16">
        <v>7</v>
      </c>
    </row>
    <row r="9" spans="1:2" x14ac:dyDescent="0.25">
      <c r="A9" s="16">
        <v>8</v>
      </c>
    </row>
    <row r="10" spans="1:2" x14ac:dyDescent="0.25">
      <c r="A10" s="16">
        <v>9</v>
      </c>
    </row>
    <row r="11" spans="1:2" x14ac:dyDescent="0.25">
      <c r="A11" s="16">
        <v>10</v>
      </c>
    </row>
    <row r="12" spans="1:2" x14ac:dyDescent="0.25">
      <c r="A12" s="16">
        <v>11</v>
      </c>
    </row>
    <row r="13" spans="1:2" x14ac:dyDescent="0.25">
      <c r="A13" s="16">
        <v>12</v>
      </c>
    </row>
    <row r="14" spans="1:2" x14ac:dyDescent="0.25">
      <c r="A14" s="16">
        <v>13</v>
      </c>
    </row>
    <row r="15" spans="1:2" x14ac:dyDescent="0.25">
      <c r="A15" s="16">
        <v>14</v>
      </c>
    </row>
    <row r="16" spans="1:2" x14ac:dyDescent="0.25">
      <c r="A16" s="16">
        <v>15</v>
      </c>
    </row>
    <row r="17" spans="1:1" x14ac:dyDescent="0.25">
      <c r="A17" s="16">
        <v>16</v>
      </c>
    </row>
    <row r="18" spans="1:1" x14ac:dyDescent="0.25">
      <c r="A18" s="16">
        <v>17</v>
      </c>
    </row>
    <row r="19" spans="1:1" x14ac:dyDescent="0.25">
      <c r="A19" s="16">
        <v>18</v>
      </c>
    </row>
    <row r="20" spans="1:1" x14ac:dyDescent="0.25">
      <c r="A20" s="16">
        <v>19</v>
      </c>
    </row>
    <row r="21" spans="1:1" x14ac:dyDescent="0.25">
      <c r="A21" s="16">
        <v>20</v>
      </c>
    </row>
    <row r="22" spans="1:1" x14ac:dyDescent="0.25">
      <c r="A22" s="16">
        <v>21</v>
      </c>
    </row>
    <row r="23" spans="1:1" x14ac:dyDescent="0.25">
      <c r="A23" s="16">
        <v>22</v>
      </c>
    </row>
    <row r="24" spans="1:1" x14ac:dyDescent="0.25">
      <c r="A24" s="16">
        <v>23</v>
      </c>
    </row>
    <row r="25" spans="1:1" x14ac:dyDescent="0.25">
      <c r="A25" s="16">
        <v>24</v>
      </c>
    </row>
    <row r="26" spans="1:1" x14ac:dyDescent="0.25">
      <c r="A26" s="16">
        <v>25</v>
      </c>
    </row>
    <row r="27" spans="1:1" x14ac:dyDescent="0.25">
      <c r="A27" s="16">
        <v>26</v>
      </c>
    </row>
    <row r="28" spans="1:1" x14ac:dyDescent="0.25">
      <c r="A28" s="16">
        <v>27</v>
      </c>
    </row>
    <row r="29" spans="1:1" x14ac:dyDescent="0.25">
      <c r="A29" s="16">
        <v>28</v>
      </c>
    </row>
    <row r="30" spans="1:1" x14ac:dyDescent="0.25">
      <c r="A30" s="16">
        <v>29</v>
      </c>
    </row>
    <row r="31" spans="1:1" x14ac:dyDescent="0.25">
      <c r="A31" s="16">
        <v>30</v>
      </c>
    </row>
    <row r="32" spans="1:1" x14ac:dyDescent="0.25">
      <c r="A32" s="16">
        <v>31</v>
      </c>
    </row>
    <row r="33" spans="1:1" x14ac:dyDescent="0.25">
      <c r="A33" s="16">
        <v>32</v>
      </c>
    </row>
    <row r="34" spans="1:1" x14ac:dyDescent="0.25">
      <c r="A34" s="16">
        <v>33</v>
      </c>
    </row>
    <row r="35" spans="1:1" x14ac:dyDescent="0.25">
      <c r="A35" s="16">
        <v>34</v>
      </c>
    </row>
    <row r="36" spans="1:1" x14ac:dyDescent="0.25">
      <c r="A36" s="16">
        <v>35</v>
      </c>
    </row>
    <row r="37" spans="1:1" x14ac:dyDescent="0.25">
      <c r="A37" s="16">
        <v>36</v>
      </c>
    </row>
    <row r="38" spans="1:1" x14ac:dyDescent="0.25">
      <c r="A38" s="16">
        <v>37</v>
      </c>
    </row>
    <row r="39" spans="1:1" x14ac:dyDescent="0.25">
      <c r="A39" s="16">
        <v>38</v>
      </c>
    </row>
    <row r="40" spans="1:1" x14ac:dyDescent="0.25">
      <c r="A40" s="16">
        <v>39</v>
      </c>
    </row>
    <row r="41" spans="1:1" x14ac:dyDescent="0.25">
      <c r="A41" s="16">
        <v>40</v>
      </c>
    </row>
    <row r="42" spans="1:1" x14ac:dyDescent="0.25">
      <c r="A42" s="16">
        <v>41</v>
      </c>
    </row>
    <row r="43" spans="1:1" x14ac:dyDescent="0.25">
      <c r="A43" s="16">
        <v>42</v>
      </c>
    </row>
    <row r="44" spans="1:1" x14ac:dyDescent="0.25">
      <c r="A44" s="16">
        <v>43</v>
      </c>
    </row>
    <row r="45" spans="1:1" x14ac:dyDescent="0.25">
      <c r="A45" s="16">
        <v>44</v>
      </c>
    </row>
    <row r="46" spans="1:1" x14ac:dyDescent="0.25">
      <c r="A46" s="16">
        <v>45</v>
      </c>
    </row>
    <row r="47" spans="1:1" x14ac:dyDescent="0.25">
      <c r="A47" s="16">
        <v>46</v>
      </c>
    </row>
    <row r="48" spans="1:1" x14ac:dyDescent="0.25">
      <c r="A48" s="16">
        <v>47</v>
      </c>
    </row>
    <row r="49" spans="1:1" x14ac:dyDescent="0.25">
      <c r="A49" s="16">
        <v>48</v>
      </c>
    </row>
    <row r="50" spans="1:1" x14ac:dyDescent="0.25">
      <c r="A50" s="16">
        <v>49</v>
      </c>
    </row>
    <row r="51" spans="1:1" x14ac:dyDescent="0.25">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VITA Program</cp:lastModifiedBy>
  <cp:lastPrinted>2021-04-14T17:17:24Z</cp:lastPrinted>
  <dcterms:created xsi:type="dcterms:W3CDTF">2011-02-22T14:15:27Z</dcterms:created>
  <dcterms:modified xsi:type="dcterms:W3CDTF">2021-11-16T21:42:37Z</dcterms:modified>
</cp:coreProperties>
</file>