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stitution ID" sheetId="2" r:id="rId5"/>
    <sheet state="visible" name="1-ISUG T&amp;F Increase Rate" sheetId="3" r:id="rId6"/>
    <sheet state="visible" name="2-Tuit &amp; Oth NGF Rev" sheetId="4" r:id="rId7"/>
    <sheet state="visible" name="3-Academic-Financial" sheetId="5" r:id="rId8"/>
    <sheet state="visible" name="4-GF Request" sheetId="6" r:id="rId9"/>
    <sheet state="visible" name="5-Financial Aid" sheetId="7" r:id="rId10"/>
    <sheet state="hidden" name="Finance-Tuition Waivers" sheetId="8" r:id="rId11"/>
    <sheet state="hidden" name="Sheet1" sheetId="9" r:id="rId12"/>
  </sheets>
  <definedNames>
    <definedName name="Rank">Sheet1!$A$2:$A$51</definedName>
    <definedName name="YesNo">Sheet1!$B$2:$B$3</definedName>
  </definedNames>
  <calcPr/>
  <extLst>
    <ext uri="GoogleSheetsCustomDataVersion1">
      <go:sheetsCustomData xmlns:go="http://customooxmlschemas.google.com/" r:id="rId13" roundtripDataSignature="AMtx7mi4RgoNgmHKspeJzl4pN9DC3iIY5A=="/>
    </ext>
  </extLst>
</workbook>
</file>

<file path=xl/sharedStrings.xml><?xml version="1.0" encoding="utf-8"?>
<sst xmlns="http://schemas.openxmlformats.org/spreadsheetml/2006/main" count="650" uniqueCount="322">
  <si>
    <t xml:space="preserve">INSTRUCTIONS FOR SUBMITTING 2022 INSTITUTIONAL SIX-YEAR PLAN </t>
  </si>
  <si>
    <t xml:space="preserve">PLEASE READ INSTRUCTIONS CAREFULLY </t>
  </si>
  <si>
    <t>Due Date: July 1, 2022</t>
  </si>
  <si>
    <t>Six-year Plan Requirement</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</si>
  <si>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</si>
  <si>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</si>
  <si>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</si>
  <si>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rPr>
        <rFont val="Arial"/>
        <color theme="1"/>
        <sz val="11.0"/>
      </rP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rFont val="Arial"/>
        <b/>
        <color theme="1"/>
        <sz val="11.0"/>
      </rPr>
      <t xml:space="preserve">Note: Shaded cells contain formulas. </t>
    </r>
    <r>
      <rPr>
        <rFont val="Arial"/>
        <color theme="1"/>
        <sz val="11.0"/>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</si>
  <si>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</si>
  <si>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</si>
  <si>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</si>
  <si>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</si>
  <si>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</si>
  <si>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</si>
  <si>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</si>
  <si>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rPr>
        <rFont val="Arial"/>
        <color rgb="FF000000"/>
        <sz val="11.0"/>
      </rPr>
      <t xml:space="preserve">Based on assumptions of no new general fund, enrollment changes and other institution-specific conditions, </t>
    </r>
    <r>
      <rPr>
        <rFont val="Arial"/>
        <b/>
        <color rgb="FFFF0000"/>
        <sz val="11.0"/>
      </rPr>
      <t>provide total collected or projected to collect revenues (after discounts and</t>
    </r>
    <r>
      <rPr>
        <rFont val="Arial"/>
        <color rgb="FFFF0000"/>
        <sz val="11.0"/>
      </rPr>
      <t xml:space="preserve"> </t>
    </r>
    <r>
      <rPr>
        <rFont val="Arial"/>
        <b/>
        <color rgb="FFFF0000"/>
        <sz val="11.0"/>
      </rPr>
      <t>waivers)</t>
    </r>
    <r>
      <rPr>
        <rFont val="Arial"/>
        <color rgb="FF000000"/>
        <sz val="11.0"/>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</si>
  <si>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</si>
  <si>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rPr>
        <rFont val="Arial"/>
        <color theme="1"/>
        <sz val="11.0"/>
      </rPr>
      <t>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t>
    </r>
    <r>
      <rPr>
        <rFont val="Arial"/>
        <color rgb="FFFF0000"/>
        <sz val="11.0"/>
      </rPr>
      <t xml:space="preserve"> </t>
    </r>
    <r>
      <rPr>
        <rFont val="Arial"/>
        <b/>
        <color rgb="FFFF0000"/>
        <sz val="11.0"/>
      </rPr>
      <t>All salary information must be provided in 3B. No salary information should be included in 3A.</t>
    </r>
    <r>
      <rPr>
        <rFont val="Arial"/>
        <color rgb="FFFF0000"/>
        <sz val="11.0"/>
      </rPr>
      <t xml:space="preserve"> </t>
    </r>
    <r>
      <rPr>
        <rFont val="Arial"/>
        <b/>
        <color theme="1"/>
        <sz val="11.0"/>
      </rPr>
      <t xml:space="preserve">Strategies for student financial aid, other than those that are provided through tuition revenue, should not be included on this table; they should be included in Part 4 of the plan, General Fund Request. </t>
    </r>
    <r>
      <rPr>
        <rFont val="Arial"/>
        <color theme="1"/>
        <sz val="11.0"/>
      </rPr>
      <t xml:space="preserve"> Funding amounts in the first year should be incremental.  However, if the costs continue into the second year, they should be reflected cumulatively.  </t>
    </r>
    <r>
      <rPr>
        <rFont val="Arial"/>
        <b/>
        <color theme="1"/>
        <sz val="11.0"/>
      </rPr>
      <t>Institutions that submit strategies that reflect incremental amounts in both years will have their plans returned for revision.</t>
    </r>
    <r>
      <rPr>
        <rFont val="Arial"/>
        <color theme="1"/>
        <sz val="11.0"/>
      </rPr>
      <t xml:space="preserve"> If you add rows for additional strategies, please update the total cost formulas. </t>
    </r>
    <r>
      <rPr>
        <rFont val="Arial"/>
        <b/>
        <color rgb="FFFF0000"/>
        <sz val="11.0"/>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</si>
  <si>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rFont val="Arial"/>
        <b/>
        <i/>
        <color theme="1"/>
        <sz val="11.0"/>
      </rPr>
      <t>Pathways to Opportunity: The Virginia Plan for Higher Education.</t>
    </r>
    <r>
      <rPr>
        <rFont val="Arial"/>
        <color theme="1"/>
        <sz val="11.0"/>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</si>
  <si>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rFont val="Arial"/>
        <b/>
        <color theme="1"/>
        <sz val="12.0"/>
      </rPr>
      <t xml:space="preserve">The Virginia Plan has three major goals (please refer to the Plan at </t>
    </r>
    <r>
      <rPr>
        <rFont val="Arial"/>
        <b val="0"/>
        <i/>
        <color theme="1"/>
        <sz val="12.0"/>
      </rPr>
      <t>https://www.schev.edu/index/statewide-strategic-plan/virginia-plan-overview</t>
    </r>
    <r>
      <rPr>
        <rFont val="Arial"/>
        <b/>
        <color theme="1"/>
        <sz val="12.0"/>
      </rPr>
      <t xml:space="preserve"> for more information about the strategies under each goal):</t>
    </r>
  </si>
  <si>
    <t>GOAL 1 EQUITABLE: CLOSE ACCESS AND COMPLETION GAPS.</t>
  </si>
  <si>
    <t>GOAL 2 AFFORDABLE: LOWER COSTS TO STUDENTS.</t>
  </si>
  <si>
    <t>GOAL 3 TRANSFORMATIVE: EXPAND PROSPERITY.</t>
  </si>
  <si>
    <r>
      <rPr>
        <rFont val="Arial"/>
        <color theme="1"/>
        <sz val="11.0"/>
      </rPr>
      <t xml:space="preserve">The Financial Plan, 3B, of this worksheet pertains to the 2022-24 biennium.  Complete the lines appropriate to your institution. </t>
    </r>
    <r>
      <rPr>
        <rFont val="Arial"/>
        <b/>
        <color theme="1"/>
        <sz val="11.0"/>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rFont val="Arial"/>
        <color theme="1"/>
        <sz val="11.0"/>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rFont val="Arial"/>
        <b/>
        <color theme="1"/>
        <sz val="11.0"/>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</si>
  <si>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</si>
  <si>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</si>
  <si>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</si>
  <si>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rPr>
        <rFont val="Arial"/>
        <color rgb="FF333333"/>
        <sz val="11.0"/>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rFont val="Arial"/>
        <b/>
        <color rgb="FFFF0000"/>
        <sz val="11.0"/>
      </rPr>
      <t xml:space="preserve">"Other Discounts and Waiver" </t>
    </r>
    <r>
      <rPr>
        <rFont val="Arial"/>
        <color rgb="FF333333"/>
        <sz val="11.0"/>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rFont val="Arial"/>
        <b/>
        <color rgb="FF333333"/>
        <sz val="11.0"/>
      </rPr>
      <t>Note:  If you do not have actual amounts for Tuition Revenue for Financial Aid by student category, please provide an estimate.  If values are not distributed for Tuition Revenue for Financial Aid, a distribution may be calculated for your institution.</t>
    </r>
    <r>
      <rPr>
        <rFont val="Arial"/>
        <color rgb="FF333333"/>
        <sz val="11.0"/>
      </rPr>
      <t xml:space="preserve">  </t>
    </r>
  </si>
  <si>
    <t>Contacts for Questions:</t>
  </si>
  <si>
    <t xml:space="preserve">General Questions - Tom Allison (tomallison@schev.edu)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</si>
  <si>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</si>
  <si>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</si>
  <si>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</si>
  <si>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</si>
  <si>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</si>
  <si>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</si>
  <si>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</si>
  <si>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</si>
  <si>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</si>
  <si>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</si>
  <si>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</si>
  <si>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</si>
  <si>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</si>
  <si>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</si>
  <si>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</si>
  <si>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</si>
  <si>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</si>
  <si>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</si>
  <si>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</si>
  <si>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</si>
  <si>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</si>
  <si>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</si>
  <si>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</si>
  <si>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</si>
  <si>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</si>
  <si>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</si>
  <si>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</si>
  <si>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</si>
  <si>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(2022): 2022-23 through 2027-28</t>
  </si>
  <si>
    <t>Due: July 1, 2022</t>
  </si>
  <si>
    <t>Institution:</t>
  </si>
  <si>
    <t xml:space="preserve">Longwood University </t>
  </si>
  <si>
    <t>Institution UNITID:</t>
  </si>
  <si>
    <t>214</t>
  </si>
  <si>
    <t>Individual responsible for plan</t>
  </si>
  <si>
    <t>Name:</t>
  </si>
  <si>
    <t xml:space="preserve">Emily O'Brion </t>
  </si>
  <si>
    <t>Email address:</t>
  </si>
  <si>
    <t>obrionef@longwood.edu</t>
  </si>
  <si>
    <t>Telephone number:</t>
  </si>
  <si>
    <t>804-317-6766</t>
  </si>
  <si>
    <t>Part 1: In-State Undergraduate Tuition and Mandatory Fee Increase Plans in 2022-24 Biennium</t>
  </si>
  <si>
    <r>
      <rPr>
        <rFont val="Arial"/>
        <b/>
        <i/>
        <color theme="1"/>
        <sz val="12.0"/>
      </rPr>
      <t>Instructions:</t>
    </r>
    <r>
      <rPr>
        <rFont val="Arial"/>
        <b val="0"/>
        <i/>
        <color theme="1"/>
        <sz val="12.0"/>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</si>
  <si>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</si>
  <si>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</si>
  <si>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</si>
  <si>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</si>
  <si>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2022-23 (Revised)</t>
  </si>
  <si>
    <t>2023-24 (Revised)</t>
  </si>
  <si>
    <t>Charge (BOV approved)</t>
  </si>
  <si>
    <t>Planned Charge</t>
  </si>
  <si>
    <t>% Increase</t>
  </si>
  <si>
    <t>In-State Undergraduate Mandatory Non-E&amp;G Fees</t>
  </si>
  <si>
    <t xml:space="preserve">Part 2: Tuition and Other Nongeneral Fund (NGF) Revenue </t>
  </si>
  <si>
    <r>
      <rPr>
        <rFont val="Arial"/>
        <color theme="1"/>
        <sz val="12.0"/>
      </rPr>
      <t xml:space="preserve">Instructions: Based on assumptions of no new general fund, enrollment changes and other institution-specific conditions, </t>
    </r>
    <r>
      <rPr>
        <rFont val="Arial"/>
        <color rgb="FFFF0000"/>
        <sz val="12.0"/>
      </rPr>
      <t xml:space="preserve">provide total collected or projected to collect revenues (after discounts and waivers) </t>
    </r>
    <r>
      <rPr>
        <rFont val="Arial"/>
        <color theme="1"/>
        <sz val="12.0"/>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</si>
  <si>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Revised</t>
  </si>
  <si>
    <t xml:space="preserve">Items </t>
  </si>
  <si>
    <t>2020-2021 (Actual)</t>
  </si>
  <si>
    <t>2021-2022 (Estimated)</t>
  </si>
  <si>
    <t>2022-2023 (Planned)</t>
  </si>
  <si>
    <t>2023-2024 (Planned)</t>
  </si>
  <si>
    <t>2021-22 (Est.)</t>
  </si>
  <si>
    <t>2022-23 (Est.)</t>
  </si>
  <si>
    <t>2023-24 (Planned)</t>
  </si>
  <si>
    <t>Total Collected Tuition Revenue</t>
  </si>
  <si>
    <t>Total Projected Tuition Revenue</t>
  </si>
  <si>
    <t>Total Tuition Revenue</t>
  </si>
  <si>
    <t>E&amp;G Programs</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</si>
  <si>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</si>
  <si>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</si>
  <si>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</si>
  <si>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</si>
  <si>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</si>
  <si>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</si>
  <si>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</si>
  <si>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</si>
  <si>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</si>
  <si>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</si>
  <si>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</si>
  <si>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</si>
  <si>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</si>
  <si>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</si>
  <si>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</si>
  <si>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</si>
  <si>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</si>
  <si>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Fee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</si>
  <si>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</si>
  <si>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</si>
  <si>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</si>
  <si>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</si>
  <si>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</si>
  <si>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</si>
  <si>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rPr>
        <rFont val="Arial"/>
        <color theme="1"/>
        <sz val="12.0"/>
      </rP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rFont val="Arial"/>
        <b/>
        <color theme="1"/>
        <sz val="12.0"/>
      </rPr>
      <t>All salary information must be provided in section 3B. No salary information should be included in 3A.</t>
    </r>
    <r>
      <rPr>
        <rFont val="Arial"/>
        <color theme="1"/>
        <sz val="12.0"/>
      </rPr>
      <t xml:space="preserve"> Funding amounts in the first year should be incremental. </t>
    </r>
    <r>
      <rPr>
        <rFont val="Arial"/>
        <b/>
        <color theme="1"/>
        <sz val="12.0"/>
      </rPr>
      <t xml:space="preserve">However, if the costs continue into the second year, they should be reflected cumulatively. </t>
    </r>
    <r>
      <rPr>
        <rFont val="Arial"/>
        <color theme="1"/>
        <sz val="12.0"/>
      </rPr>
      <t xml:space="preserve">Please update total cost formulas if necessary. </t>
    </r>
    <r>
      <rPr>
        <rFont val="Arial"/>
        <b/>
        <color theme="1"/>
        <sz val="12.0"/>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</si>
  <si>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</si>
  <si>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</si>
  <si>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</si>
  <si>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</si>
  <si>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</si>
  <si>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</si>
  <si>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</si>
  <si>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</si>
  <si>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</si>
  <si>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</si>
  <si>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</si>
  <si>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2022-2023 (Revised)</t>
  </si>
  <si>
    <t>2023-2024 (Revised)</t>
  </si>
  <si>
    <t>Total Amount</t>
  </si>
  <si>
    <t>Reallocation</t>
  </si>
  <si>
    <t>Amount From Tuition Revenue</t>
  </si>
  <si>
    <t>Improved Student Access and Success</t>
  </si>
  <si>
    <t>1, 2, 3</t>
  </si>
  <si>
    <t>Student Access and Success initiatives, Section B, page 2</t>
  </si>
  <si>
    <t>Innovation in Teacher Preparation</t>
  </si>
  <si>
    <t>Addressing statewide teacher shortage, Section B, page 3</t>
  </si>
  <si>
    <t>Expanded STEM and Health Professions Degrees</t>
  </si>
  <si>
    <t>1,3</t>
  </si>
  <si>
    <t>Nursing, Tech Talent, Section B, page 4</t>
  </si>
  <si>
    <t xml:space="preserve">Transformative Engagement </t>
  </si>
  <si>
    <t>Work Study Redesign and Community DEI and Education initiatives, Section B, page 5</t>
  </si>
  <si>
    <t xml:space="preserve">Projected Unavoidable Cost Increases </t>
  </si>
  <si>
    <t>2, 3</t>
  </si>
  <si>
    <t>Amounts for unavoidable costs (including through Reallocations and Tuition Revenue) are reflected in Section 3B. See also Section B, page 5.</t>
  </si>
  <si>
    <t>Faculty and Staff Equity, Retention and Promotion Pool</t>
  </si>
  <si>
    <t>Section B, page 6.</t>
  </si>
  <si>
    <t>One Time Waivers  Through Reallocations Related to 2.9% Tuition  Increase Offset</t>
  </si>
  <si>
    <t>Total 2022-2024 Costs (Included in Financial Plan 'Total Additional Funding Need')</t>
  </si>
  <si>
    <t>3B: Six-Year Financial Plan for Educational and General Programs, Incremental Operating Budget Need 2022-2024 Biennium</t>
  </si>
  <si>
    <r>
      <rPr>
        <rFont val="Arial"/>
        <b val="0"/>
        <color theme="1"/>
        <sz val="12.0"/>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rFont val="Arial"/>
        <b/>
        <color theme="1"/>
        <sz val="12.0"/>
      </rPr>
      <t>All salary information should be included in this section. No salary information should be included in 3A.</t>
    </r>
  </si>
  <si>
    <t>Assuming No Additional General Fund</t>
  </si>
  <si>
    <r>
      <rPr>
        <rFont val="Arial"/>
        <b/>
        <color theme="1"/>
        <sz val="12.0"/>
      </rPr>
      <t>Total Incremental Cost from Academic Plan</t>
    </r>
    <r>
      <rPr>
        <rFont val="Arial"/>
        <b/>
        <color theme="1"/>
        <sz val="12.0"/>
        <vertAlign val="superscript"/>
      </rPr>
      <t>1</t>
    </r>
  </si>
  <si>
    <r>
      <rPr>
        <rFont val="Arial"/>
        <color theme="1"/>
        <sz val="12.0"/>
      </rPr>
      <t>Increase T&amp;R Faculty Salaries ($</t>
    </r>
    <r>
      <rPr>
        <rFont val="Arial"/>
        <color theme="1"/>
        <sz val="12.0"/>
        <vertAlign val="superscript"/>
      </rPr>
      <t>)2</t>
    </r>
    <r>
      <rPr>
        <rFont val="Arial"/>
        <color theme="1"/>
        <sz val="12.0"/>
      </rPr>
      <t>,</t>
    </r>
    <r>
      <rPr>
        <rFont val="Arial"/>
        <color theme="1"/>
        <sz val="12.0"/>
        <vertAlign val="superscript"/>
      </rPr>
      <t>4</t>
    </r>
  </si>
  <si>
    <r>
      <rPr>
        <rFont val="Arial"/>
        <color theme="1"/>
        <sz val="12.0"/>
      </rPr>
      <t>T&amp;R Faculty Salary Increase Rate(%)</t>
    </r>
    <r>
      <rPr>
        <rFont val="Arial"/>
        <color theme="1"/>
        <sz val="12.0"/>
        <vertAlign val="superscript"/>
      </rPr>
      <t>2</t>
    </r>
  </si>
  <si>
    <r>
      <rPr>
        <rFont val="Arial"/>
        <color theme="1"/>
        <sz val="12.0"/>
      </rPr>
      <t>Increase Admin. Faculty Salaries ($)</t>
    </r>
    <r>
      <rPr>
        <rFont val="Arial"/>
        <color theme="1"/>
        <sz val="12.0"/>
        <vertAlign val="superscript"/>
      </rPr>
      <t>2</t>
    </r>
    <r>
      <rPr>
        <rFont val="Arial"/>
        <color theme="1"/>
        <sz val="12.0"/>
      </rPr>
      <t>,</t>
    </r>
    <r>
      <rPr>
        <rFont val="Arial"/>
        <color theme="1"/>
        <sz val="12.0"/>
        <vertAlign val="superscript"/>
      </rPr>
      <t>4</t>
    </r>
  </si>
  <si>
    <r>
      <rPr>
        <rFont val="Arial"/>
        <color theme="1"/>
        <sz val="12.0"/>
      </rPr>
      <t>Admin. Faculty Salary Increase Rate (%)</t>
    </r>
    <r>
      <rPr>
        <rFont val="Arial"/>
        <color theme="1"/>
        <sz val="12.0"/>
        <vertAlign val="superscript"/>
      </rPr>
      <t>2,4</t>
    </r>
  </si>
  <si>
    <r>
      <rPr>
        <rFont val="Arial"/>
        <color theme="1"/>
        <sz val="12.0"/>
      </rPr>
      <t>Increase Classified Staff Salaries ($)</t>
    </r>
    <r>
      <rPr>
        <rFont val="Arial"/>
        <color theme="1"/>
        <sz val="12.0"/>
        <vertAlign val="superscript"/>
      </rPr>
      <t>4</t>
    </r>
  </si>
  <si>
    <r>
      <rPr>
        <rFont val="Arial"/>
        <color theme="1"/>
        <sz val="12.0"/>
      </rPr>
      <t>Classified Salary Increase Rate (%)</t>
    </r>
    <r>
      <rPr>
        <rFont val="Arial"/>
        <color theme="1"/>
        <sz val="12.0"/>
        <vertAlign val="superscript"/>
      </rPr>
      <t>2</t>
    </r>
  </si>
  <si>
    <r>
      <rPr>
        <rFont val="Arial"/>
        <color theme="1"/>
        <sz val="12.0"/>
      </rPr>
      <t>Increase University Staff Salaries</t>
    </r>
    <r>
      <rPr>
        <rFont val="Arial"/>
        <color theme="1"/>
        <sz val="12.0"/>
        <vertAlign val="superscript"/>
      </rPr>
      <t xml:space="preserve"> </t>
    </r>
    <r>
      <rPr>
        <rFont val="Arial"/>
        <color theme="1"/>
        <sz val="12.0"/>
      </rPr>
      <t>($)</t>
    </r>
  </si>
  <si>
    <r>
      <rPr>
        <rFont val="Arial"/>
        <color theme="1"/>
        <sz val="12.0"/>
      </rPr>
      <t>University Staff Salary Increase Rate (%)</t>
    </r>
    <r>
      <rPr>
        <rFont val="Arial"/>
        <color theme="1"/>
        <sz val="12.0"/>
        <vertAlign val="superscript"/>
      </rPr>
      <t>2</t>
    </r>
  </si>
  <si>
    <r>
      <rPr>
        <rFont val="Arial"/>
        <color theme="1"/>
        <sz val="12.0"/>
      </rPr>
      <t>Increase Number of Full-Time T&amp;R Faculty($)</t>
    </r>
    <r>
      <rPr>
        <rFont val="Arial"/>
        <color theme="1"/>
        <sz val="12.0"/>
        <vertAlign val="superscript"/>
      </rPr>
      <t>3</t>
    </r>
  </si>
  <si>
    <t>One Time Bonus and benefits for full time employees</t>
  </si>
  <si>
    <r>
      <rPr>
        <rFont val="Arial"/>
        <color theme="1"/>
        <sz val="12.0"/>
      </rPr>
      <t>O&amp;M for New Facilities</t>
    </r>
    <r>
      <rPr>
        <rFont val="Arial"/>
        <color theme="1"/>
        <sz val="12.0"/>
        <vertAlign val="superscript"/>
      </rPr>
      <t>5</t>
    </r>
  </si>
  <si>
    <t xml:space="preserve"> </t>
  </si>
  <si>
    <t>Addt'l In-State Student Financial Aid from Tuition Rev</t>
  </si>
  <si>
    <t>Addt'l Out-of-State Student Financial Aid from Tuition Rev</t>
  </si>
  <si>
    <t>Anticipated Nongeneral Fund Carryover</t>
  </si>
  <si>
    <r>
      <rPr>
        <rFont val="Arial"/>
        <color theme="1"/>
        <sz val="12.0"/>
      </rPr>
      <t>Nongeneral Fund for Current Operations</t>
    </r>
    <r>
      <rPr>
        <rFont val="Arial"/>
        <color theme="1"/>
        <sz val="12.0"/>
        <vertAlign val="superscript"/>
      </rPr>
      <t xml:space="preserve"> 6</t>
    </r>
  </si>
  <si>
    <t>Unavoidable Cost Increases due to loss of GF</t>
  </si>
  <si>
    <t>Graduate Program Support</t>
  </si>
  <si>
    <t>Insurance Cost Increase</t>
  </si>
  <si>
    <t>Library Enhancement</t>
  </si>
  <si>
    <t>Utility Cost Increase</t>
  </si>
  <si>
    <t>Total Additional Funding Need</t>
  </si>
  <si>
    <t>Notes:</t>
  </si>
  <si>
    <t>(1) Please ensure that these items are not double counted if they are already included in the incremental cost of the academic plan.</t>
  </si>
  <si>
    <t xml:space="preserve">(2) Plan assumes faculty and A/P received salary and benefit increase equivalent to 5% based on performance and merit,classified and valors receive 5%, accoss the board if performance meets expectations in FY2023 &amp; FY24.  </t>
  </si>
  <si>
    <t>(3) If planned, enter the cost of additional FTE faculty.</t>
  </si>
  <si>
    <t>(4) Salary increases assumes 49.99% GF and 50.01% NGF split based on DPB assumptions and estimated amounts for central adjustments in FY23 &amp; FY24.</t>
  </si>
  <si>
    <t>(5) New Facilities building will come on line June 2023</t>
  </si>
  <si>
    <t>Auto Check (Match = $0)</t>
  </si>
  <si>
    <t>(6) Assumes FY 2023 increase for technology and maintenance cost</t>
  </si>
  <si>
    <t>Match Incremental Tuit Rev in Part 2</t>
  </si>
  <si>
    <t>If not matched, please provide explanation in these fields.</t>
  </si>
  <si>
    <t>2022-2023 (rev)</t>
  </si>
  <si>
    <t>2023-2024 (rev)</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</si>
  <si>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</si>
  <si>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</si>
  <si>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</si>
  <si>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</si>
  <si>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</si>
  <si>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</si>
  <si>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Address Unavoidable Cost Increases - Continued Base Funding</t>
  </si>
  <si>
    <t>Continuation of $675,300 in base funding to address unavoidable cost increases and required new spending. Iinitiatives were funded with GF during the 2022 session and we are anticipating funds will remain in the FY24 budget</t>
  </si>
  <si>
    <t>Address Unavoidable Cost Increases and Improved Student Access and Success - Enhanced Access and Affordability Funding</t>
  </si>
  <si>
    <t>Enhancement of Access and Affordability funding will address expected revenue loss,  mandated salary increase and maintain quality and effectiveness of student access and support services. Iinitiatives were funded with GF during the 2022 session and we are anticipating funds will remain in the FY24 budget</t>
  </si>
  <si>
    <t>Improved Student Access and Success - Additional Financial Aid Funding for Low-Income Students</t>
  </si>
  <si>
    <t>Additional financial aid funding to help enroll more low-income students. Iinitiatives were funded with GF during the 2022 session and we are anticipating funds will remain in the FY24 budget</t>
  </si>
  <si>
    <t>Innovation in Teacher Preparation and Improved Student Access and Success - Call Me MISTER</t>
  </si>
  <si>
    <t>1,2,3</t>
  </si>
  <si>
    <t>Scholarship support, recruitment and advising to build a pipeline for Call Me MISTER program. Iinitiatives were funded with GF during the 2022 session and we are anticipating funds will remain in the FY24 budget</t>
  </si>
  <si>
    <t>Transformative Engagement - Work Study Redesign Pilot</t>
  </si>
  <si>
    <t xml:space="preserve">Support for Work Study Redesign to provide more opportunities for greater number of students. </t>
  </si>
  <si>
    <t>Transformative Engagement - Support for Community Initiatives that Support Education Positions</t>
  </si>
  <si>
    <t>Funding for community  initiatives that support education positions at the Moon Museum and The Longwood Center for the Visual Arts. Iinitiatives were funded with GF during the 2022 session and we are anticipating funds will remain in the FY24 budget</t>
  </si>
  <si>
    <t xml:space="preserve">Mental Health Initiative </t>
  </si>
  <si>
    <t>Funding to address staffing and programs that support Longwood's mental health initiative.</t>
  </si>
  <si>
    <t>*</t>
  </si>
  <si>
    <t>Iinitiatives were funded with GF during the 2022 session and we are anticipating funds will remain in the FY24 budget</t>
  </si>
  <si>
    <t>Part 5: Financial Aid Plan</t>
  </si>
  <si>
    <r>
      <rPr>
        <rFont val="Arial"/>
        <b/>
        <i/>
        <color theme="1"/>
        <sz val="11.0"/>
      </rPr>
      <t>Instructions:</t>
    </r>
    <r>
      <rPr>
        <rFont val="Arial"/>
        <i/>
        <color theme="1"/>
        <sz val="11.0"/>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</si>
  <si>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rPr>
        <rFont val="Arial"/>
        <i/>
        <color theme="1"/>
        <sz val="11.0"/>
      </rPr>
      <t>"</t>
    </r>
    <r>
      <rPr>
        <rFont val="Arial"/>
        <i/>
        <color rgb="FFFF0000"/>
        <sz val="11.0"/>
      </rPr>
      <t>Other Discounts and Waiver</t>
    </r>
    <r>
      <rPr>
        <rFont val="Arial"/>
        <i/>
        <color theme="1"/>
        <sz val="11.0"/>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</si>
  <si>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rPr>
        <rFont val="Arial"/>
        <b/>
        <color theme="1"/>
        <sz val="12.0"/>
      </rPr>
      <t xml:space="preserve">Note:  If you do not have actual amounts for </t>
    </r>
    <r>
      <rPr>
        <rFont val="Arial"/>
        <b/>
        <i/>
        <color theme="1"/>
        <sz val="12.0"/>
      </rPr>
      <t>Tuition Revenue for Financial Aid</t>
    </r>
    <r>
      <rPr>
        <rFont val="Arial"/>
        <b/>
        <color theme="1"/>
        <sz val="12.0"/>
      </rPr>
      <t xml:space="preserve"> by student category, please provide an estimate.  If values are not distributed for </t>
    </r>
    <r>
      <rPr>
        <rFont val="Arial"/>
        <b/>
        <i/>
        <color theme="1"/>
        <sz val="12.0"/>
      </rPr>
      <t>Tuition Revenue for Financial Aid</t>
    </r>
    <r>
      <rPr>
        <rFont val="Arial"/>
        <b/>
        <color theme="1"/>
        <sz val="12.0"/>
      </rPr>
      <t xml:space="preserve">, a distribution may be calculated for your institution.  </t>
    </r>
  </si>
  <si>
    <t>Allocation of Tuition Revenue Used for Student Financial Aid</t>
  </si>
  <si>
    <r>
      <rPr>
        <rFont val="Arial"/>
        <b/>
        <color rgb="FFFF0000"/>
        <sz val="14.0"/>
      </rPr>
      <t>*</t>
    </r>
    <r>
      <rPr>
        <rFont val="Arial"/>
        <b/>
        <color theme="1"/>
        <sz val="12.0"/>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</si>
  <si>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</si>
  <si>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</si>
  <si>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</si>
  <si>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</si>
  <si>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</si>
  <si>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</si>
  <si>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</si>
  <si>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</si>
  <si>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</si>
  <si>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</si>
  <si>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</si>
  <si>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</si>
  <si>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</si>
  <si>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2021-22 (Actual)</t>
  </si>
  <si>
    <t>2022-23 (Planned)</t>
  </si>
  <si>
    <t>2022-23 (Estimate)</t>
  </si>
  <si>
    <t>**Other Tuition Discounts and Waivers</t>
  </si>
  <si>
    <t>2023-24 (Estimate)</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</si>
  <si>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</si>
  <si>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 Longwood applied tuition waivers in FY2023 to offset thentuition increase for in-state students</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</si>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</sst>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0.0%"/>
    <numFmt numFmtId="166" formatCode="_(&quot;$&quot;* #,##0_);_(&quot;$&quot;* \(#,##0\);_(&quot;$&quot;* &quot;-&quot;??_);_(@_)"/>
  </numFmts>
  <fonts count="47">
    <font>
      <sz val="10.0"/>
      <color rgb="FF000000"/>
      <name val="Arial"/>
      <scheme val="minor"/>
    </font>
    <font>
      <b/>
      <sz val="16.0"/>
      <color theme="1"/>
      <name val="Arial"/>
    </font>
    <font>
      <sz val="12.0"/>
      <color theme="1"/>
      <name val="Arial"/>
    </font>
    <font>
      <sz val="10.0"/>
      <color theme="1"/>
      <name val="Arial"/>
    </font>
    <font>
      <b/>
      <i/>
      <sz val="12.0"/>
      <color theme="1"/>
      <name val="Arial"/>
    </font>
    <font>
      <b/>
      <sz val="13.0"/>
      <color theme="1"/>
      <name val="Arial"/>
    </font>
    <font>
      <sz val="11.0"/>
      <color theme="1"/>
      <name val="Arial"/>
    </font>
    <font>
      <i/>
      <sz val="12.0"/>
      <color theme="1"/>
      <name val="Arial"/>
    </font>
    <font>
      <b/>
      <sz val="14.0"/>
      <color rgb="FFFF0000"/>
      <name val="Arial"/>
    </font>
    <font>
      <b/>
      <sz val="11.0"/>
      <color theme="1"/>
      <name val="Arial"/>
    </font>
    <font>
      <sz val="11.0"/>
      <color rgb="FF000000"/>
      <name val="Arial"/>
    </font>
    <font>
      <b/>
      <sz val="12.0"/>
      <color theme="1"/>
      <name val="Arial"/>
    </font>
    <font>
      <b/>
      <sz val="13.0"/>
      <color rgb="FF333333"/>
      <name val="Arial"/>
    </font>
    <font>
      <sz val="13.0"/>
      <color theme="1"/>
      <name val="Arial"/>
    </font>
    <font>
      <sz val="11.0"/>
      <color rgb="FF333333"/>
      <name val="Arial"/>
    </font>
    <font>
      <b/>
      <i/>
      <sz val="13.0"/>
      <color theme="1"/>
      <name val="Arial"/>
    </font>
    <font>
      <i/>
      <sz val="11.0"/>
      <color rgb="FF333333"/>
      <name val="Arial"/>
    </font>
    <font>
      <i/>
      <sz val="11.0"/>
      <color theme="1"/>
      <name val="Arial"/>
    </font>
    <font>
      <b/>
      <i/>
      <sz val="20.0"/>
      <color theme="1"/>
      <name val="Arial"/>
    </font>
    <font>
      <b/>
      <sz val="20.0"/>
      <color theme="1"/>
      <name val="Arial"/>
    </font>
    <font>
      <b/>
      <i/>
      <sz val="16.0"/>
      <color theme="1"/>
      <name val="Arial"/>
    </font>
    <font/>
    <font>
      <sz val="16.0"/>
      <color theme="1"/>
      <name val="Arial"/>
    </font>
    <font>
      <u/>
      <sz val="10.0"/>
      <color theme="10"/>
      <name val="Arial"/>
    </font>
    <font>
      <b/>
      <sz val="18.0"/>
      <color theme="1"/>
      <name val="Arial"/>
    </font>
    <font>
      <sz val="18.0"/>
      <color theme="1"/>
      <name val="Arial"/>
    </font>
    <font>
      <b/>
      <i/>
      <sz val="18.0"/>
      <color theme="1"/>
      <name val="Arial"/>
    </font>
    <font>
      <b/>
      <sz val="14.0"/>
      <color theme="1"/>
      <name val="Arial"/>
    </font>
    <font>
      <b/>
      <sz val="10.0"/>
      <color rgb="FF000000"/>
      <name val="Arial"/>
    </font>
    <font>
      <b/>
      <sz val="10.0"/>
      <color theme="1"/>
      <name val="Arial"/>
    </font>
    <font>
      <b/>
      <i/>
      <sz val="10.0"/>
      <color theme="1"/>
      <name val="Arial"/>
    </font>
    <font>
      <sz val="10.0"/>
      <color rgb="FF000000"/>
      <name val="Calibri"/>
    </font>
    <font>
      <b/>
      <sz val="12.0"/>
      <color rgb="FF000000"/>
      <name val="Arial"/>
    </font>
    <font>
      <sz val="10.0"/>
      <color theme="0"/>
      <name val="Arial"/>
    </font>
    <font>
      <b/>
      <sz val="8.0"/>
      <color rgb="FF000000"/>
      <name val="Arial"/>
    </font>
    <font>
      <sz val="12.0"/>
      <color rgb="FFFF0000"/>
      <name val="Arial"/>
    </font>
    <font>
      <b/>
      <sz val="24.0"/>
      <color theme="1"/>
      <name val="Arial"/>
    </font>
    <font>
      <sz val="10.0"/>
      <color rgb="FFFF0000"/>
      <name val="Arial"/>
    </font>
    <font>
      <i/>
      <sz val="11.0"/>
      <color rgb="FFFF0000"/>
      <name val="Arial"/>
    </font>
    <font>
      <sz val="14.0"/>
      <color theme="1"/>
      <name val="Arial"/>
    </font>
    <font>
      <u/>
      <sz val="10.0"/>
      <color theme="10"/>
      <name val="Arial"/>
    </font>
    <font>
      <u/>
      <sz val="10.0"/>
      <color rgb="FF0000FF"/>
      <name val="Arial"/>
    </font>
    <font>
      <u/>
      <sz val="10.0"/>
      <color rgb="FF0000FF"/>
      <name val="Arial"/>
    </font>
    <font>
      <u/>
      <sz val="10.0"/>
      <color theme="10"/>
      <name val="Arial"/>
    </font>
    <font>
      <sz val="10.0"/>
      <color rgb="FF0000FF"/>
      <name val="Arial"/>
    </font>
    <font>
      <u/>
      <sz val="10.0"/>
      <color rgb="FF0000FF"/>
      <name val="Arial"/>
    </font>
    <font>
      <u/>
      <sz val="10.0"/>
      <color rgb="FF0000FF"/>
      <name val="Arial"/>
    </font>
  </fonts>
  <fills count="8">
    <fill>
      <patternFill patternType="none"/>
    </fill>
    <fill>
      <patternFill patternType="lightGray"/>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C0C0C0"/>
        <bgColor rgb="FFC0C0C0"/>
      </patternFill>
    </fill>
    <fill>
      <patternFill patternType="solid">
        <fgColor theme="1"/>
        <bgColor theme="1"/>
      </patternFill>
    </fill>
  </fills>
  <borders count="137">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border>
    <border>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border>
    <border>
      <left/>
      <top/>
      <bottom/>
    </border>
    <border>
      <top/>
      <bottom/>
    </border>
    <border>
      <right/>
      <top/>
      <bottom/>
    </border>
    <border>
      <left/>
      <top/>
      <bottom style="medium">
        <color rgb="FF000000"/>
      </bottom>
    </border>
    <border>
      <top/>
      <bottom style="medium">
        <color rgb="FF000000"/>
      </bottom>
    </border>
    <border>
      <right/>
      <top/>
      <bottom style="medium">
        <color rgb="FF000000"/>
      </bottom>
    </border>
    <border>
      <left style="medium">
        <color rgb="FF000000"/>
      </left>
      <right style="medium">
        <color rgb="FF000000"/>
      </right>
      <top style="medium">
        <color rgb="FF000000"/>
      </top>
      <bottom style="medium">
        <color rgb="FF000000"/>
      </bottom>
    </border>
    <border>
      <left/>
      <right/>
      <top style="medium">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bottom style="thin">
        <color rgb="FF000000"/>
      </bottom>
    </border>
    <border>
      <left style="thin">
        <color rgb="FF000000"/>
      </left>
      <right style="thin">
        <color rgb="FF000000"/>
      </right>
      <top style="thin">
        <color rgb="FF000000"/>
      </top>
      <bottom/>
    </border>
    <border>
      <left/>
      <top/>
    </border>
    <border>
      <top/>
    </border>
    <border>
      <right/>
      <top/>
    </border>
    <border>
      <left/>
      <bottom style="medium">
        <color rgb="FF000000"/>
      </bottom>
    </border>
    <border>
      <right/>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CCCCCC"/>
      </left>
      <right style="medium">
        <color rgb="FF000000"/>
      </right>
      <top style="medium">
        <color rgb="FF000000"/>
      </top>
      <bottom style="medium">
        <color rgb="FF000000"/>
      </bottom>
    </border>
    <border>
      <left style="medium">
        <color rgb="FF000000"/>
      </left>
      <top/>
      <bottom/>
    </border>
    <border>
      <right style="medium">
        <color rgb="FF000000"/>
      </right>
      <top/>
      <bottom/>
    </border>
    <border>
      <left style="thick">
        <color rgb="FF000000"/>
      </left>
      <top style="medium">
        <color rgb="FF000000"/>
      </top>
      <bottom style="medium">
        <color rgb="FF000000"/>
      </bottom>
    </border>
    <border>
      <right/>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top/>
      <bottom style="medium">
        <color rgb="FF000000"/>
      </bottom>
    </border>
    <border>
      <left style="thin">
        <color rgb="FF000000"/>
      </left>
      <right style="thin">
        <color rgb="FF000000"/>
      </right>
      <top style="medium">
        <color rgb="FF000000"/>
      </top>
      <bottom/>
    </border>
    <border>
      <right style="thin">
        <color rgb="FF000000"/>
      </right>
      <top style="double">
        <color rgb="FF000000"/>
      </top>
      <bottom style="thin">
        <color rgb="FF000000"/>
      </bottom>
    </border>
    <border>
      <left style="thin">
        <color rgb="FF000000"/>
      </left>
      <right/>
      <top style="medium">
        <color rgb="FF000000"/>
      </top>
      <bottom/>
    </border>
    <border>
      <left style="medium">
        <color rgb="FF000000"/>
      </left>
      <right style="thin">
        <color rgb="FF000000"/>
      </right>
      <top style="medium">
        <color rgb="FF000000"/>
      </top>
      <bottom style="double">
        <color rgb="FF000000"/>
      </bottom>
    </border>
    <border>
      <left style="thin">
        <color rgb="FF000000"/>
      </left>
      <right style="thin">
        <color rgb="FF000000"/>
      </right>
      <top style="medium">
        <color rgb="FF000000"/>
      </top>
      <bottom style="thin">
        <color rgb="FF000000"/>
      </bottom>
    </border>
    <border>
      <left style="thick">
        <color rgb="FF000000"/>
      </left>
      <right style="thin">
        <color rgb="FF000000"/>
      </right>
      <top style="medium">
        <color rgb="FF000000"/>
      </top>
      <bottom style="double">
        <color rgb="FF000000"/>
      </bottom>
    </border>
    <border>
      <left style="thin">
        <color rgb="FF000000"/>
      </left>
      <right style="thin">
        <color rgb="FF000000"/>
      </right>
      <top style="double">
        <color rgb="FF000000"/>
      </top>
      <bottom style="thin">
        <color rgb="FF000000"/>
      </bottom>
    </border>
    <border>
      <left/>
      <right style="thin">
        <color rgb="FF000000"/>
      </right>
      <top style="double">
        <color rgb="FF000000"/>
      </top>
      <bottom style="thin">
        <color rgb="FF000000"/>
      </bottom>
    </border>
    <border>
      <left style="thin">
        <color rgb="FF000000"/>
      </left>
      <right/>
      <top style="double">
        <color rgb="FF000000"/>
      </top>
      <bottom style="thin">
        <color rgb="FF000000"/>
      </bottom>
    </border>
    <border>
      <left style="medium">
        <color rgb="FF000000"/>
      </left>
      <right style="thin">
        <color rgb="FF000000"/>
      </right>
      <top style="double">
        <color rgb="FF000000"/>
      </top>
      <bottom style="double">
        <color rgb="FF000000"/>
      </bottom>
    </border>
    <border>
      <left style="thick">
        <color rgb="FF000000"/>
      </left>
      <right style="thin">
        <color rgb="FF000000"/>
      </right>
      <top style="double">
        <color rgb="FF000000"/>
      </top>
      <bottom style="double">
        <color rgb="FF000000"/>
      </bottom>
    </border>
    <border>
      <left style="thin">
        <color rgb="FF000000"/>
      </left>
      <right style="thin">
        <color rgb="FF000000"/>
      </right>
      <top style="double">
        <color rgb="FF000000"/>
      </top>
      <bottom/>
    </border>
    <border>
      <left style="thin">
        <color rgb="FF000000"/>
      </left>
      <right/>
      <top style="double">
        <color rgb="FF000000"/>
      </top>
      <bottom/>
    </border>
    <border>
      <left style="medium">
        <color rgb="FF000000"/>
      </left>
      <right style="thin">
        <color rgb="FF000000"/>
      </right>
      <top style="double">
        <color rgb="FF000000"/>
      </top>
      <bottom style="thin">
        <color rgb="FF000000"/>
      </bottom>
    </border>
    <border>
      <left style="thick">
        <color rgb="FF000000"/>
      </left>
      <right style="thin">
        <color rgb="FF000000"/>
      </right>
      <top style="double">
        <color rgb="FF000000"/>
      </top>
      <bottom style="thin">
        <color rgb="FF000000"/>
      </bottom>
    </border>
    <border>
      <left style="thin">
        <color rgb="FF000000"/>
      </left>
      <top/>
      <bottom/>
    </border>
    <border>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top/>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bottom style="medium">
        <color rgb="FF000000"/>
      </bottom>
    </border>
    <border>
      <left style="medium">
        <color rgb="FF000000"/>
      </left>
      <right/>
      <top/>
      <bottom/>
    </border>
    <border>
      <left style="medium">
        <color rgb="FF000000"/>
      </left>
      <right style="medium">
        <color rgb="FF000000"/>
      </right>
      <top/>
      <bottom/>
    </border>
    <border>
      <left/>
      <top/>
      <bottom style="thin">
        <color rgb="FF000000"/>
      </bottom>
    </border>
    <border>
      <right/>
      <top/>
      <bottom style="thin">
        <color rgb="FF000000"/>
      </bottom>
    </border>
    <border>
      <left style="medium">
        <color rgb="FF000000"/>
      </left>
      <right style="thin">
        <color rgb="FF000000"/>
      </right>
      <top style="medium">
        <color rgb="FF000000"/>
      </top>
      <bottom style="thin">
        <color rgb="FF000000"/>
      </bottom>
    </border>
    <border>
      <left style="thick">
        <color rgb="FF000000"/>
      </left>
      <right style="thin">
        <color rgb="FF000000"/>
      </right>
      <top style="medium">
        <color rgb="FF000000"/>
      </top>
      <bottom style="thin">
        <color rgb="FF000000"/>
      </bottom>
    </border>
    <border>
      <left/>
      <top style="thin">
        <color rgb="FF000000"/>
      </top>
      <bottom style="thin">
        <color rgb="FF000000"/>
      </bottom>
    </border>
    <border>
      <right/>
      <top style="thin">
        <color rgb="FF000000"/>
      </top>
      <bottom style="thin">
        <color rgb="FF000000"/>
      </bottom>
    </border>
    <border>
      <right style="medium">
        <color rgb="FF000000"/>
      </right>
      <top style="thin">
        <color rgb="FF000000"/>
      </top>
      <bottom style="thin">
        <color rgb="FF000000"/>
      </bottom>
    </border>
    <border>
      <left/>
      <right style="medium">
        <color rgb="FF000000"/>
      </right>
      <top style="medium">
        <color rgb="FF000000"/>
      </top>
    </border>
    <border>
      <left/>
      <right/>
      <top/>
      <bottom style="medium">
        <color rgb="FF000000"/>
      </bottom>
    </border>
    <border>
      <left/>
      <right style="medium">
        <color rgb="FF000000"/>
      </right>
    </border>
    <border>
      <right style="thick">
        <color rgb="FF000000"/>
      </right>
      <top style="medium">
        <color rgb="FF000000"/>
      </top>
      <bottom style="medium">
        <color rgb="FF000000"/>
      </bottom>
    </border>
    <border>
      <left style="thick">
        <color rgb="FF000000"/>
      </left>
      <right/>
      <top style="medium">
        <color rgb="FF000000"/>
      </top>
      <bottom style="medium">
        <color rgb="FF000000"/>
      </bottom>
    </border>
    <border>
      <left/>
      <right style="medium">
        <color rgb="FF000000"/>
      </right>
      <bottom/>
    </border>
    <border>
      <left style="thin">
        <color rgb="FF000000"/>
      </left>
      <right style="thin">
        <color rgb="FF000000"/>
      </right>
      <top style="medium">
        <color rgb="FF000000"/>
      </top>
    </border>
    <border>
      <left style="thin">
        <color rgb="FF000000"/>
      </left>
      <top style="medium">
        <color rgb="FF000000"/>
      </top>
    </border>
    <border>
      <left style="thin">
        <color rgb="FF000000"/>
      </left>
      <top style="double">
        <color rgb="FF000000"/>
      </top>
      <bottom style="thin">
        <color rgb="FF000000"/>
      </bottom>
    </border>
    <border>
      <left style="thin">
        <color rgb="FF000000"/>
      </left>
      <right style="thin">
        <color rgb="FF000000"/>
      </right>
      <top style="double">
        <color rgb="FF000000"/>
      </top>
    </border>
    <border>
      <left style="thin">
        <color rgb="FF000000"/>
      </left>
      <right style="thin">
        <color rgb="FF000000"/>
      </right>
      <top style="double">
        <color rgb="FF000000"/>
      </top>
      <bottom style="double">
        <color rgb="FF000000"/>
      </bottom>
    </border>
    <border>
      <right style="thin">
        <color rgb="FF000000"/>
      </right>
      <bottom style="thin">
        <color rgb="FF000000"/>
      </bottom>
    </border>
    <border>
      <left style="thin">
        <color rgb="FF000000"/>
      </left>
      <bottom style="thin">
        <color rgb="FF000000"/>
      </bottom>
    </border>
    <border>
      <right style="thin">
        <color rgb="FF000000"/>
      </right>
    </border>
    <border>
      <left style="thin">
        <color rgb="FF000000"/>
      </left>
      <right style="medium">
        <color rgb="FF000000"/>
      </right>
      <top style="thin">
        <color rgb="FF000000"/>
      </top>
      <bottom style="thin">
        <color rgb="FF000000"/>
      </bottom>
    </border>
    <border>
      <left style="thick">
        <color rgb="FF000000"/>
      </left>
      <right style="thin">
        <color rgb="FF000000"/>
      </right>
      <top/>
      <bottom style="thin">
        <color rgb="FF000000"/>
      </bottom>
    </border>
    <border>
      <left style="thin">
        <color rgb="FF000000"/>
      </left>
    </border>
    <border>
      <left style="medium">
        <color rgb="FF000000"/>
      </left>
    </border>
    <border>
      <left style="medium">
        <color rgb="FF000000"/>
      </left>
      <right style="medium">
        <color rgb="FF000000"/>
      </right>
      <top style="thin">
        <color rgb="FF000000"/>
      </top>
    </border>
    <border>
      <top style="medium">
        <color rgb="FF000000"/>
      </top>
    </border>
    <border>
      <right style="medium">
        <color rgb="FF000000"/>
      </right>
      <top style="medium">
        <color rgb="FF000000"/>
      </top>
    </border>
    <border>
      <left style="medium">
        <color rgb="FF000000"/>
      </left>
      <bottom style="thin">
        <color rgb="FF000000"/>
      </bottom>
    </border>
    <border>
      <left style="medium">
        <color rgb="FF000000"/>
      </left>
      <right style="medium">
        <color rgb="FF000000"/>
      </right>
      <top/>
      <bottom style="thin">
        <color rgb="FF000000"/>
      </bottom>
    </border>
    <border>
      <left style="medium">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top style="thin">
        <color rgb="FF000000"/>
      </top>
    </border>
    <border>
      <left style="medium">
        <color rgb="FF000000"/>
      </left>
      <right style="thin">
        <color rgb="FF000000"/>
      </right>
      <top style="thin">
        <color rgb="FF000000"/>
      </top>
      <bottom style="medium">
        <color rgb="FF000000"/>
      </bottom>
    </border>
    <border>
      <left style="medium">
        <color rgb="FF000000"/>
      </left>
      <top style="medium">
        <color rgb="FF000000"/>
      </top>
    </border>
    <border>
      <top style="medium">
        <color rgb="FF000000"/>
      </top>
      <bottom style="thin">
        <color rgb="FF000000"/>
      </bottom>
    </border>
    <border>
      <left/>
      <right style="medium">
        <color rgb="FF000000"/>
      </right>
      <top/>
    </border>
    <border>
      <left/>
      <right style="medium">
        <color rgb="FF000000"/>
      </right>
      <bottom style="thin">
        <color rgb="FF000000"/>
      </bottom>
    </border>
    <border>
      <left style="thin">
        <color rgb="FF000000"/>
      </left>
      <right/>
      <top/>
      <bottom style="thin">
        <color rgb="FF000000"/>
      </bottom>
    </border>
    <border>
      <left style="medium">
        <color rgb="FF000000"/>
      </left>
      <right/>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top style="medium">
        <color rgb="FF000000"/>
      </top>
      <bottom style="medium">
        <color rgb="FF000000"/>
      </bottom>
    </border>
    <border>
      <left style="medium">
        <color rgb="FF000000"/>
      </left>
      <right/>
      <top/>
    </border>
    <border>
      <left style="thin">
        <color rgb="FF000000"/>
      </left>
      <right style="medium">
        <color rgb="FF000000"/>
      </right>
      <top style="thin">
        <color rgb="FF000000"/>
      </top>
    </border>
    <border>
      <left style="medium">
        <color rgb="FF000000"/>
      </left>
      <right/>
      <bottom style="medium">
        <color rgb="FF000000"/>
      </bottom>
    </border>
    <border>
      <left style="thin">
        <color rgb="FF000000"/>
      </left>
      <right style="medium">
        <color rgb="FF000000"/>
      </right>
      <bottom/>
    </border>
    <border>
      <left style="thin">
        <color rgb="FF000000"/>
      </left>
      <right style="medium">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thin">
        <color rgb="FF000000"/>
      </bottom>
    </border>
    <border>
      <left/>
      <top style="medium">
        <color rgb="FF000000"/>
      </top>
      <bottom style="medium">
        <color rgb="FF000000"/>
      </bottom>
    </border>
    <border>
      <right style="medium">
        <color rgb="FF000000"/>
      </right>
      <bottom style="thin">
        <color rgb="FF000000"/>
      </bottom>
    </border>
    <border>
      <top/>
      <bottom style="thin">
        <color rgb="FF000000"/>
      </bottom>
    </border>
    <border>
      <right style="medium">
        <color rgb="FF000000"/>
      </right>
      <top/>
      <bottom style="thin">
        <color rgb="FF000000"/>
      </bottom>
    </border>
    <border>
      <left style="medium">
        <color rgb="FF000000"/>
      </left>
      <top/>
      <bottom style="thin">
        <color rgb="FF000000"/>
      </bottom>
    </border>
    <border>
      <top style="thin">
        <color rgb="FF000000"/>
      </top>
      <bottom style="medium">
        <color rgb="FF000000"/>
      </bottom>
    </border>
    <border>
      <left style="medium">
        <color rgb="FF000000"/>
      </left>
      <right style="medium">
        <color rgb="FF000000"/>
      </right>
      <top style="thin">
        <color rgb="FF000000"/>
      </top>
      <bottom style="medium">
        <color rgb="FF000000"/>
      </bottom>
    </border>
    <border>
      <left/>
      <top style="thin">
        <color rgb="FF000000"/>
      </top>
      <bottom style="medium">
        <color rgb="FF000000"/>
      </bottom>
    </border>
  </borders>
  <cellStyleXfs count="1">
    <xf borderId="0" fillId="0" fontId="0" numFmtId="0" applyAlignment="1" applyFont="1"/>
  </cellStyleXfs>
  <cellXfs count="365">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1"/>
    </xf>
    <xf borderId="0" fillId="0" fontId="2" numFmtId="0" xfId="0" applyAlignment="1" applyFont="1">
      <alignment horizontal="left" shrinkToFit="0" vertical="top" wrapText="1"/>
    </xf>
    <xf borderId="0" fillId="0" fontId="3" numFmtId="0" xfId="0" applyFont="1"/>
    <xf borderId="1" fillId="0" fontId="4" numFmtId="0" xfId="0" applyAlignment="1" applyBorder="1" applyFont="1">
      <alignment horizontal="left" shrinkToFit="0" vertical="top" wrapText="1"/>
    </xf>
    <xf borderId="2" fillId="2" fontId="5" numFmtId="0" xfId="0" applyAlignment="1" applyBorder="1" applyFill="1" applyFont="1">
      <alignment horizontal="left" shrinkToFit="0" vertical="top" wrapText="1"/>
    </xf>
    <xf borderId="2"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0" fillId="0" fontId="7" numFmtId="0" xfId="0" applyAlignment="1" applyFont="1">
      <alignment horizontal="left" shrinkToFit="0" vertical="top" wrapText="1"/>
    </xf>
    <xf borderId="3" fillId="0" fontId="6" numFmtId="0" xfId="0" applyAlignment="1" applyBorder="1" applyFont="1">
      <alignment horizontal="left" shrinkToFit="0" vertical="center" wrapText="1"/>
    </xf>
    <xf borderId="1" fillId="0" fontId="6" numFmtId="0" xfId="0" applyAlignment="1" applyBorder="1" applyFont="1">
      <alignment horizontal="left" shrinkToFit="0" vertical="center" wrapText="1"/>
    </xf>
    <xf borderId="4" fillId="2" fontId="8" numFmtId="0" xfId="0" applyAlignment="1" applyBorder="1" applyFont="1">
      <alignment horizontal="left" shrinkToFit="0" vertical="center" wrapText="1"/>
    </xf>
    <xf borderId="2" fillId="2" fontId="5" numFmtId="0" xfId="0" applyAlignment="1" applyBorder="1" applyFont="1">
      <alignment horizontal="left" shrinkToFit="0" vertical="center" wrapText="1"/>
    </xf>
    <xf borderId="2" fillId="0" fontId="9" numFmtId="0" xfId="0" applyAlignment="1" applyBorder="1" applyFont="1">
      <alignment horizontal="left" shrinkToFit="0" vertical="center" wrapText="1"/>
    </xf>
    <xf borderId="0" fillId="0" fontId="6" numFmtId="0" xfId="0" applyAlignment="1" applyFont="1">
      <alignment horizontal="left" shrinkToFit="0" vertical="top" wrapText="1"/>
    </xf>
    <xf borderId="0" fillId="0" fontId="3" numFmtId="0" xfId="0" applyAlignment="1" applyFont="1">
      <alignment shrinkToFit="0" vertical="top" wrapText="1"/>
    </xf>
    <xf borderId="5" fillId="2" fontId="5" numFmtId="0" xfId="0" applyAlignment="1" applyBorder="1" applyFont="1">
      <alignment horizontal="left" shrinkToFit="0" vertical="center" wrapText="1"/>
    </xf>
    <xf borderId="2" fillId="0" fontId="10" numFmtId="0" xfId="0" applyAlignment="1" applyBorder="1" applyFont="1">
      <alignment horizontal="left" shrinkToFit="0" vertical="center" wrapText="1"/>
    </xf>
    <xf borderId="0" fillId="0" fontId="2" numFmtId="0" xfId="0" applyAlignment="1" applyFont="1">
      <alignment horizontal="left" shrinkToFit="0" vertical="center" wrapText="1"/>
    </xf>
    <xf borderId="2" fillId="0" fontId="6" numFmtId="0" xfId="0" applyAlignment="1" applyBorder="1" applyFont="1">
      <alignment horizontal="left" shrinkToFit="0" vertical="top" wrapText="1"/>
    </xf>
    <xf borderId="3" fillId="0" fontId="11" numFmtId="0" xfId="0" applyAlignment="1" applyBorder="1" applyFont="1">
      <alignment horizontal="left" shrinkToFit="0" vertical="top" wrapText="1"/>
    </xf>
    <xf borderId="1" fillId="0" fontId="6" numFmtId="0" xfId="0" applyAlignment="1" applyBorder="1" applyFont="1">
      <alignment horizontal="left" shrinkToFit="0" vertical="top" wrapText="1"/>
    </xf>
    <xf borderId="6" fillId="0" fontId="6" numFmtId="0" xfId="0" applyAlignment="1" applyBorder="1" applyFont="1">
      <alignment horizontal="left" shrinkToFit="0" vertical="top" wrapText="1"/>
    </xf>
    <xf borderId="2" fillId="2" fontId="12" numFmtId="0" xfId="0" applyAlignment="1" applyBorder="1" applyFont="1">
      <alignment horizontal="left" shrinkToFit="0" vertical="center" wrapText="1"/>
    </xf>
    <xf borderId="0" fillId="0" fontId="13" numFmtId="0" xfId="0" applyAlignment="1" applyFont="1">
      <alignment horizontal="left" shrinkToFit="0" vertical="center" wrapText="1"/>
    </xf>
    <xf borderId="2" fillId="0" fontId="14" numFmtId="0" xfId="0" applyAlignment="1" applyBorder="1" applyFont="1">
      <alignment horizontal="left" shrinkToFit="0" vertical="center" wrapText="1"/>
    </xf>
    <xf borderId="2" fillId="3" fontId="5" numFmtId="0" xfId="0" applyAlignment="1" applyBorder="1" applyFill="1" applyFont="1">
      <alignment horizontal="left" shrinkToFit="0" vertical="center" wrapText="1"/>
    </xf>
    <xf borderId="7" fillId="3" fontId="6" numFmtId="0" xfId="0" applyAlignment="1" applyBorder="1" applyFont="1">
      <alignment horizontal="left" shrinkToFit="0" vertical="center" wrapText="1"/>
    </xf>
    <xf borderId="2" fillId="2" fontId="15" numFmtId="0" xfId="0" applyAlignment="1" applyBorder="1" applyFont="1">
      <alignment horizontal="left" shrinkToFit="0" vertical="center" wrapText="1"/>
    </xf>
    <xf borderId="1" fillId="0" fontId="16" numFmtId="0" xfId="0" applyAlignment="1" applyBorder="1" applyFont="1">
      <alignment horizontal="left" shrinkToFit="0" vertical="center" wrapText="1"/>
    </xf>
    <xf borderId="0" fillId="0" fontId="17" numFmtId="0" xfId="0" applyAlignment="1" applyFont="1">
      <alignment horizontal="left" shrinkToFit="0" vertical="center" wrapText="1"/>
    </xf>
    <xf borderId="1" fillId="0" fontId="17"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8" fillId="0" fontId="2" numFmtId="0" xfId="0" applyAlignment="1" applyBorder="1" applyFont="1">
      <alignment horizontal="left" shrinkToFit="0" vertical="top" wrapText="1"/>
    </xf>
    <xf borderId="0" fillId="0" fontId="18" numFmtId="0" xfId="0" applyAlignment="1" applyFont="1">
      <alignment horizontal="left" vertical="center"/>
    </xf>
    <xf borderId="0" fillId="0" fontId="3" numFmtId="0" xfId="0" applyAlignment="1" applyFont="1">
      <alignment vertical="center"/>
    </xf>
    <xf borderId="0" fillId="0" fontId="19" numFmtId="0" xfId="0" applyAlignment="1" applyFont="1">
      <alignment horizontal="left" vertical="center"/>
    </xf>
    <xf borderId="0" fillId="0" fontId="20" numFmtId="0" xfId="0" applyAlignment="1" applyFont="1">
      <alignment horizontal="left" vertical="center"/>
    </xf>
    <xf borderId="9" fillId="0" fontId="20" numFmtId="0" xfId="0" applyAlignment="1" applyBorder="1" applyFont="1">
      <alignment horizontal="left" vertical="center"/>
    </xf>
    <xf borderId="10" fillId="0" fontId="21" numFmtId="0" xfId="0" applyBorder="1" applyFont="1"/>
    <xf borderId="11" fillId="0" fontId="21" numFmtId="0" xfId="0" applyBorder="1" applyFont="1"/>
    <xf borderId="12" fillId="0" fontId="21" numFmtId="0" xfId="0" applyBorder="1" applyFont="1"/>
    <xf borderId="13" fillId="0" fontId="22" numFmtId="49" xfId="0" applyAlignment="1" applyBorder="1" applyFont="1" applyNumberFormat="1">
      <alignment horizontal="left" vertical="center"/>
    </xf>
    <xf borderId="14" fillId="0" fontId="21" numFmtId="0" xfId="0" applyBorder="1" applyFont="1"/>
    <xf borderId="15" fillId="0" fontId="21" numFmtId="0" xfId="0" applyBorder="1" applyFont="1"/>
    <xf borderId="0" fillId="0" fontId="22" numFmtId="0" xfId="0" applyAlignment="1" applyFont="1">
      <alignment vertical="center"/>
    </xf>
    <xf borderId="0" fillId="0" fontId="20" numFmtId="0" xfId="0" applyAlignment="1" applyFont="1">
      <alignment horizontal="right" vertical="center"/>
    </xf>
    <xf borderId="9" fillId="0" fontId="22" numFmtId="0" xfId="0" applyAlignment="1" applyBorder="1" applyFont="1">
      <alignment horizontal="left" vertical="center"/>
    </xf>
    <xf borderId="9" fillId="0" fontId="23" numFmtId="0" xfId="0" applyAlignment="1" applyBorder="1" applyFont="1">
      <alignment horizontal="left" vertical="center"/>
    </xf>
    <xf borderId="16" fillId="4" fontId="24" numFmtId="0" xfId="0" applyBorder="1" applyFill="1" applyFont="1"/>
    <xf borderId="16" fillId="4" fontId="25" numFmtId="0" xfId="0" applyBorder="1" applyFont="1"/>
    <xf borderId="17" fillId="4" fontId="26" numFmtId="0" xfId="0" applyAlignment="1" applyBorder="1" applyFont="1">
      <alignment horizontal="left" shrinkToFit="0" vertical="center" wrapText="1"/>
    </xf>
    <xf borderId="18" fillId="0" fontId="21" numFmtId="0" xfId="0" applyBorder="1" applyFont="1"/>
    <xf borderId="19" fillId="0" fontId="21" numFmtId="0" xfId="0" applyBorder="1" applyFont="1"/>
    <xf borderId="16" fillId="4" fontId="2" numFmtId="0" xfId="0" applyBorder="1" applyFont="1"/>
    <xf borderId="9" fillId="4" fontId="4" numFmtId="0" xfId="0" applyAlignment="1" applyBorder="1" applyFont="1">
      <alignment horizontal="left" shrinkToFit="0" vertical="center" wrapText="1"/>
    </xf>
    <xf borderId="16" fillId="4" fontId="2" numFmtId="0" xfId="0" applyAlignment="1" applyBorder="1" applyFont="1">
      <alignment shrinkToFit="0" wrapText="1"/>
    </xf>
    <xf borderId="20" fillId="4" fontId="27" numFmtId="0" xfId="0" applyAlignment="1" applyBorder="1" applyFont="1">
      <alignment horizontal="center" shrinkToFit="0" wrapText="1"/>
    </xf>
    <xf borderId="21" fillId="0" fontId="21" numFmtId="0" xfId="0" applyBorder="1" applyFont="1"/>
    <xf borderId="22" fillId="0" fontId="21" numFmtId="0" xfId="0" applyBorder="1" applyFont="1"/>
    <xf borderId="23" fillId="4" fontId="2" numFmtId="0" xfId="0" applyAlignment="1" applyBorder="1" applyFont="1">
      <alignment horizontal="center" shrinkToFit="0" wrapText="1"/>
    </xf>
    <xf borderId="9" fillId="4" fontId="2" numFmtId="0" xfId="0" applyAlignment="1" applyBorder="1" applyFont="1">
      <alignment horizontal="center" shrinkToFit="0" wrapText="1"/>
    </xf>
    <xf borderId="23" fillId="4" fontId="2" numFmtId="164" xfId="0" applyAlignment="1" applyBorder="1" applyFont="1" applyNumberFormat="1">
      <alignment horizontal="right" shrinkToFit="0" wrapText="1"/>
    </xf>
    <xf borderId="23" fillId="5" fontId="3" numFmtId="165" xfId="0" applyAlignment="1" applyBorder="1" applyFill="1" applyFont="1" applyNumberFormat="1">
      <alignment horizontal="right"/>
    </xf>
    <xf borderId="24" fillId="4" fontId="2" numFmtId="164" xfId="0" applyAlignment="1" applyBorder="1" applyFont="1" applyNumberFormat="1">
      <alignment horizontal="right" shrinkToFit="0" wrapText="1"/>
    </xf>
    <xf borderId="24" fillId="4" fontId="3" numFmtId="165" xfId="0" applyAlignment="1" applyBorder="1" applyFont="1" applyNumberFormat="1">
      <alignment horizontal="right"/>
    </xf>
    <xf borderId="0" fillId="0" fontId="26" numFmtId="0" xfId="0" applyAlignment="1" applyFont="1">
      <alignment vertical="center"/>
    </xf>
    <xf borderId="0" fillId="0" fontId="26" numFmtId="0" xfId="0" applyAlignment="1" applyFont="1">
      <alignment horizontal="left" vertical="center"/>
    </xf>
    <xf borderId="25" fillId="0" fontId="2" numFmtId="0" xfId="0" applyAlignment="1" applyBorder="1" applyFont="1">
      <alignment horizontal="left" shrinkToFit="0" vertical="center" wrapText="1"/>
    </xf>
    <xf borderId="26" fillId="0" fontId="21" numFmtId="0" xfId="0" applyBorder="1" applyFont="1"/>
    <xf borderId="27" fillId="0" fontId="21" numFmtId="0" xfId="0" applyBorder="1" applyFont="1"/>
    <xf borderId="28" fillId="5" fontId="28" numFmtId="0" xfId="0" applyAlignment="1" applyBorder="1" applyFont="1">
      <alignment horizontal="center" shrinkToFit="0" vertical="center" wrapText="1"/>
    </xf>
    <xf borderId="29" fillId="0" fontId="21" numFmtId="0" xfId="0" applyBorder="1" applyFont="1"/>
    <xf borderId="30" fillId="0" fontId="21" numFmtId="0" xfId="0" applyBorder="1" applyFont="1"/>
    <xf borderId="3" fillId="5" fontId="29" numFmtId="0" xfId="0" applyAlignment="1" applyBorder="1" applyFont="1">
      <alignment horizontal="center" vertical="center"/>
    </xf>
    <xf borderId="2" fillId="5" fontId="29" numFmtId="0" xfId="0" applyAlignment="1" applyBorder="1" applyFont="1">
      <alignment horizontal="center"/>
    </xf>
    <xf borderId="2" fillId="5" fontId="28" numFmtId="0" xfId="0" applyAlignment="1" applyBorder="1" applyFont="1">
      <alignment horizontal="center" shrinkToFit="0" wrapText="1"/>
    </xf>
    <xf borderId="0" fillId="0" fontId="3" numFmtId="166" xfId="0" applyFont="1" applyNumberFormat="1"/>
    <xf borderId="6" fillId="0" fontId="21" numFmtId="0" xfId="0" applyBorder="1" applyFont="1"/>
    <xf borderId="2" fillId="5" fontId="29" numFmtId="0" xfId="0" applyAlignment="1" applyBorder="1" applyFont="1">
      <alignment horizontal="center" shrinkToFit="0" vertical="center" wrapText="1"/>
    </xf>
    <xf borderId="2" fillId="5" fontId="28" numFmtId="0" xfId="0" applyAlignment="1" applyBorder="1" applyFont="1">
      <alignment horizontal="center" shrinkToFit="0" vertical="center" wrapText="1"/>
    </xf>
    <xf borderId="2" fillId="0" fontId="30" numFmtId="0" xfId="0" applyBorder="1" applyFont="1"/>
    <xf borderId="25" fillId="0" fontId="30" numFmtId="0" xfId="0" applyAlignment="1" applyBorder="1" applyFont="1">
      <alignment horizontal="center"/>
    </xf>
    <xf borderId="6" fillId="0" fontId="31" numFmtId="0" xfId="0" applyAlignment="1" applyBorder="1" applyFont="1">
      <alignment shrinkToFit="0" wrapText="1"/>
    </xf>
    <xf borderId="2" fillId="0" fontId="3" numFmtId="0" xfId="0" applyAlignment="1" applyBorder="1" applyFont="1">
      <alignment horizontal="left"/>
    </xf>
    <xf borderId="2" fillId="0" fontId="3" numFmtId="164" xfId="0" applyBorder="1" applyFont="1" applyNumberFormat="1"/>
    <xf borderId="2" fillId="0" fontId="3" numFmtId="166" xfId="0" applyBorder="1" applyFont="1" applyNumberFormat="1"/>
    <xf borderId="0" fillId="0" fontId="3" numFmtId="164" xfId="0" applyFont="1" applyNumberFormat="1"/>
    <xf borderId="2" fillId="0" fontId="3" numFmtId="0" xfId="0" applyBorder="1" applyFont="1"/>
    <xf borderId="2" fillId="5" fontId="3" numFmtId="164" xfId="0" applyBorder="1" applyFont="1" applyNumberFormat="1"/>
    <xf borderId="31" fillId="5" fontId="3" numFmtId="164" xfId="0" applyBorder="1" applyFont="1" applyNumberFormat="1"/>
    <xf borderId="8" fillId="0" fontId="3" numFmtId="0" xfId="0" applyBorder="1" applyFont="1"/>
    <xf borderId="8" fillId="0" fontId="3" numFmtId="164" xfId="0" applyBorder="1" applyFont="1" applyNumberFormat="1"/>
    <xf borderId="32" fillId="0" fontId="3" numFmtId="0" xfId="0" applyBorder="1" applyFont="1"/>
    <xf borderId="3" fillId="0" fontId="3" numFmtId="0" xfId="0" applyBorder="1" applyFont="1"/>
    <xf borderId="33" fillId="5" fontId="29" numFmtId="0" xfId="0" applyAlignment="1" applyBorder="1" applyFont="1">
      <alignment horizontal="center"/>
    </xf>
    <xf borderId="6" fillId="0" fontId="30" numFmtId="0" xfId="0" applyBorder="1" applyFont="1"/>
    <xf borderId="5" fillId="5" fontId="29" numFmtId="0" xfId="0" applyAlignment="1" applyBorder="1" applyFont="1">
      <alignment horizontal="center" shrinkToFit="0" vertical="center" wrapText="1"/>
    </xf>
    <xf borderId="2" fillId="0" fontId="29" numFmtId="0" xfId="0" applyBorder="1" applyFont="1"/>
    <xf borderId="0" fillId="0" fontId="29" numFmtId="0" xfId="0" applyFont="1"/>
    <xf borderId="16" fillId="4" fontId="26" numFmtId="0" xfId="0" applyAlignment="1" applyBorder="1" applyFont="1">
      <alignment vertical="center"/>
    </xf>
    <xf borderId="16" fillId="4" fontId="3" numFmtId="0" xfId="0" applyBorder="1" applyFont="1"/>
    <xf borderId="17" fillId="4" fontId="26" numFmtId="0" xfId="0" applyAlignment="1" applyBorder="1" applyFont="1">
      <alignment horizontal="left" vertical="center"/>
    </xf>
    <xf borderId="16" fillId="4" fontId="26" numFmtId="0" xfId="0" applyAlignment="1" applyBorder="1" applyFont="1">
      <alignment horizontal="left" vertical="center"/>
    </xf>
    <xf borderId="2" fillId="4" fontId="27" numFmtId="0" xfId="0" applyAlignment="1" applyBorder="1" applyFont="1">
      <alignment horizontal="left" vertical="center"/>
    </xf>
    <xf borderId="2" fillId="4" fontId="3" numFmtId="0" xfId="0" applyAlignment="1" applyBorder="1" applyFont="1">
      <alignment vertical="center"/>
    </xf>
    <xf borderId="16" fillId="4" fontId="3" numFmtId="0" xfId="0" applyAlignment="1" applyBorder="1" applyFont="1">
      <alignment vertical="center"/>
    </xf>
    <xf borderId="34" fillId="4" fontId="2" numFmtId="0" xfId="0" applyAlignment="1" applyBorder="1" applyFont="1">
      <alignment horizontal="left" shrinkToFit="0" vertical="center" wrapText="1"/>
    </xf>
    <xf borderId="35" fillId="0" fontId="21" numFmtId="0" xfId="0" applyBorder="1" applyFont="1"/>
    <xf borderId="36" fillId="0" fontId="21" numFmtId="0" xfId="0" applyBorder="1" applyFont="1"/>
    <xf borderId="16" fillId="4" fontId="3" numFmtId="0" xfId="0" applyAlignment="1" applyBorder="1" applyFont="1">
      <alignment horizontal="left" vertical="center"/>
    </xf>
    <xf borderId="37" fillId="0" fontId="21" numFmtId="0" xfId="0" applyBorder="1" applyFont="1"/>
    <xf borderId="38" fillId="0" fontId="21" numFmtId="0" xfId="0" applyBorder="1" applyFont="1"/>
    <xf borderId="39" fillId="4" fontId="11" numFmtId="0" xfId="0" applyAlignment="1" applyBorder="1" applyFont="1">
      <alignment horizontal="center" shrinkToFit="0" vertical="center" wrapText="1"/>
    </xf>
    <xf borderId="9" fillId="4" fontId="32" numFmtId="0" xfId="0" applyAlignment="1" applyBorder="1" applyFont="1">
      <alignment horizontal="center" shrinkToFit="0" vertical="center" wrapText="1"/>
    </xf>
    <xf borderId="40" fillId="0" fontId="21" numFmtId="0" xfId="0" applyBorder="1" applyFont="1"/>
    <xf borderId="41" fillId="4" fontId="32" numFmtId="0" xfId="0" applyAlignment="1" applyBorder="1" applyFont="1">
      <alignment horizontal="center" shrinkToFit="0" vertical="center" wrapText="1"/>
    </xf>
    <xf borderId="42" fillId="4" fontId="32" numFmtId="0" xfId="0" applyAlignment="1" applyBorder="1" applyFont="1">
      <alignment horizontal="center" shrinkToFit="0" vertical="center" wrapText="1"/>
    </xf>
    <xf borderId="43" fillId="0" fontId="21" numFmtId="0" xfId="0" applyBorder="1" applyFont="1"/>
    <xf borderId="44" fillId="0" fontId="21" numFmtId="0" xfId="0" applyBorder="1" applyFont="1"/>
    <xf borderId="23" fillId="4" fontId="32" numFmtId="0" xfId="0" applyAlignment="1" applyBorder="1" applyFont="1">
      <alignment horizontal="center" shrinkToFit="0" vertical="center" wrapText="1"/>
    </xf>
    <xf borderId="45" fillId="4" fontId="32" numFmtId="0" xfId="0" applyAlignment="1" applyBorder="1" applyFont="1">
      <alignment horizontal="center" shrinkToFit="0" vertical="center" wrapText="1"/>
    </xf>
    <xf borderId="39" fillId="4" fontId="32" numFmtId="0" xfId="0" applyAlignment="1" applyBorder="1" applyFont="1">
      <alignment horizontal="center" shrinkToFit="0" vertical="center" wrapText="1"/>
    </xf>
    <xf borderId="46" fillId="4" fontId="32" numFmtId="0" xfId="0" applyAlignment="1" applyBorder="1" applyFont="1">
      <alignment horizontal="center" shrinkToFit="0" vertical="center" wrapText="1"/>
    </xf>
    <xf borderId="47" fillId="0" fontId="21" numFmtId="0" xfId="0" applyBorder="1" applyFont="1"/>
    <xf borderId="48" fillId="4" fontId="32" numFmtId="0" xfId="0" applyAlignment="1" applyBorder="1" applyFont="1">
      <alignment horizontal="center" shrinkToFit="0" vertical="center" wrapText="1"/>
    </xf>
    <xf borderId="49" fillId="0" fontId="21" numFmtId="0" xfId="0" applyBorder="1" applyFont="1"/>
    <xf borderId="50" fillId="0" fontId="21" numFmtId="0" xfId="0" applyBorder="1" applyFont="1"/>
    <xf borderId="51" fillId="4" fontId="32" numFmtId="0" xfId="0" applyAlignment="1" applyBorder="1" applyFont="1">
      <alignment horizontal="center" shrinkToFit="0" vertical="center" wrapText="1"/>
    </xf>
    <xf borderId="52" fillId="4" fontId="27" numFmtId="0" xfId="0" applyAlignment="1" applyBorder="1" applyFont="1">
      <alignment horizontal="center" vertical="top"/>
    </xf>
    <xf borderId="53" fillId="0" fontId="6" numFmtId="0" xfId="0" applyAlignment="1" applyBorder="1" applyFont="1">
      <alignment shrinkToFit="0" vertical="center" wrapText="1"/>
    </xf>
    <xf borderId="54" fillId="4" fontId="6" numFmtId="0" xfId="0" applyAlignment="1" applyBorder="1" applyFont="1">
      <alignment horizontal="center" shrinkToFit="0" vertical="top" wrapText="1"/>
    </xf>
    <xf borderId="55" fillId="2" fontId="2" numFmtId="164" xfId="0" applyAlignment="1" applyBorder="1" applyFont="1" applyNumberFormat="1">
      <alignment horizontal="right" shrinkToFit="0" vertical="center" wrapText="1"/>
    </xf>
    <xf borderId="56" fillId="4" fontId="2" numFmtId="164" xfId="0" applyAlignment="1" applyBorder="1" applyFont="1" applyNumberFormat="1">
      <alignment horizontal="right" shrinkToFit="0" vertical="center" wrapText="1"/>
    </xf>
    <xf borderId="57" fillId="2" fontId="2" numFmtId="164" xfId="0" applyAlignment="1" applyBorder="1" applyFont="1" applyNumberFormat="1">
      <alignment horizontal="right" shrinkToFit="0" vertical="center" wrapText="1"/>
    </xf>
    <xf borderId="52" fillId="4" fontId="2" numFmtId="164" xfId="0" applyAlignment="1" applyBorder="1" applyFont="1" applyNumberFormat="1">
      <alignment horizontal="right" shrinkToFit="0" vertical="center" wrapText="1"/>
    </xf>
    <xf borderId="52" fillId="4" fontId="6" numFmtId="0" xfId="0" applyAlignment="1" applyBorder="1" applyFont="1">
      <alignment horizontal="left" shrinkToFit="0" vertical="top" wrapText="1"/>
    </xf>
    <xf borderId="58" fillId="4" fontId="27" numFmtId="0" xfId="0" applyAlignment="1" applyBorder="1" applyFont="1">
      <alignment horizontal="center" vertical="top"/>
    </xf>
    <xf borderId="59" fillId="4" fontId="6" numFmtId="0" xfId="0" applyAlignment="1" applyBorder="1" applyFont="1">
      <alignment shrinkToFit="0" vertical="top" wrapText="1"/>
    </xf>
    <xf borderId="60" fillId="4" fontId="6" numFmtId="0" xfId="0" applyAlignment="1" applyBorder="1" applyFont="1">
      <alignment horizontal="center" shrinkToFit="0" vertical="top" wrapText="1"/>
    </xf>
    <xf borderId="61" fillId="2" fontId="2" numFmtId="164" xfId="0" applyAlignment="1" applyBorder="1" applyFont="1" applyNumberFormat="1">
      <alignment horizontal="right" shrinkToFit="0" vertical="center" wrapText="1"/>
    </xf>
    <xf borderId="58" fillId="4" fontId="2" numFmtId="164" xfId="0" applyAlignment="1" applyBorder="1" applyFont="1" applyNumberFormat="1">
      <alignment horizontal="right" shrinkToFit="0" vertical="center" wrapText="1"/>
    </xf>
    <xf borderId="62" fillId="2" fontId="2" numFmtId="164" xfId="0" applyAlignment="1" applyBorder="1" applyFont="1" applyNumberFormat="1">
      <alignment horizontal="right" shrinkToFit="0" vertical="center" wrapText="1"/>
    </xf>
    <xf borderId="63" fillId="4" fontId="2" numFmtId="164" xfId="0" applyAlignment="1" applyBorder="1" applyFont="1" applyNumberFormat="1">
      <alignment horizontal="right" shrinkToFit="0" vertical="center" wrapText="1"/>
    </xf>
    <xf borderId="63" fillId="4" fontId="6" numFmtId="0" xfId="0" applyAlignment="1" applyBorder="1" applyFont="1">
      <alignment horizontal="left" shrinkToFit="0" vertical="top" wrapText="1"/>
    </xf>
    <xf borderId="63" fillId="4" fontId="27" numFmtId="0" xfId="0" applyAlignment="1" applyBorder="1" applyFont="1">
      <alignment horizontal="center" vertical="top"/>
    </xf>
    <xf borderId="63" fillId="4" fontId="6" numFmtId="0" xfId="0" applyAlignment="1" applyBorder="1" applyFont="1">
      <alignment shrinkToFit="0" vertical="top" wrapText="1"/>
    </xf>
    <xf borderId="64" fillId="4" fontId="6" numFmtId="0" xfId="0" applyAlignment="1" applyBorder="1" applyFont="1">
      <alignment horizontal="center" shrinkToFit="0" vertical="top" wrapText="1"/>
    </xf>
    <xf borderId="65" fillId="2" fontId="2" numFmtId="164" xfId="0" applyAlignment="1" applyBorder="1" applyFont="1" applyNumberFormat="1">
      <alignment horizontal="right" shrinkToFit="0" vertical="center" wrapText="1"/>
    </xf>
    <xf borderId="66" fillId="2" fontId="2" numFmtId="164" xfId="0" applyAlignment="1" applyBorder="1" applyFont="1" applyNumberFormat="1">
      <alignment horizontal="right" shrinkToFit="0" vertical="center" wrapText="1"/>
    </xf>
    <xf borderId="2" fillId="4" fontId="6" numFmtId="0" xfId="0" applyAlignment="1" applyBorder="1" applyFont="1">
      <alignment horizontal="left" shrinkToFit="0" vertical="top" wrapText="1"/>
    </xf>
    <xf borderId="67" fillId="4" fontId="27" numFmtId="0" xfId="0" applyAlignment="1" applyBorder="1" applyFont="1">
      <alignment horizontal="center" vertical="top"/>
    </xf>
    <xf borderId="2" fillId="4" fontId="3" numFmtId="0" xfId="0" applyBorder="1" applyFont="1"/>
    <xf borderId="68" fillId="4" fontId="29" numFmtId="0" xfId="0" applyAlignment="1" applyBorder="1" applyFont="1">
      <alignment shrinkToFit="0" vertical="center" wrapText="1"/>
    </xf>
    <xf borderId="69" fillId="5" fontId="2" numFmtId="164" xfId="0" applyAlignment="1" applyBorder="1" applyFont="1" applyNumberFormat="1">
      <alignment horizontal="right" vertical="center"/>
    </xf>
    <xf borderId="2" fillId="5" fontId="2" numFmtId="164" xfId="0" applyAlignment="1" applyBorder="1" applyFont="1" applyNumberFormat="1">
      <alignment horizontal="right" vertical="center"/>
    </xf>
    <xf borderId="70" fillId="5" fontId="2" numFmtId="164" xfId="0" applyAlignment="1" applyBorder="1" applyFont="1" applyNumberFormat="1">
      <alignment horizontal="right" vertical="center"/>
    </xf>
    <xf borderId="71" fillId="4" fontId="3" numFmtId="0" xfId="0" applyAlignment="1" applyBorder="1" applyFont="1">
      <alignment shrinkToFit="0" vertical="top" wrapText="1"/>
    </xf>
    <xf borderId="16" fillId="4" fontId="3" numFmtId="0" xfId="0" applyAlignment="1" applyBorder="1" applyFont="1">
      <alignment shrinkToFit="0" vertical="top" wrapText="1"/>
    </xf>
    <xf borderId="33" fillId="4" fontId="33" numFmtId="0" xfId="0" applyBorder="1" applyFont="1"/>
    <xf borderId="2" fillId="4" fontId="27" numFmtId="0" xfId="0" applyBorder="1" applyFont="1"/>
    <xf borderId="67" fillId="4" fontId="11" numFmtId="0" xfId="0" applyAlignment="1" applyBorder="1" applyFont="1">
      <alignment horizontal="left" shrinkToFit="0" vertical="top" wrapText="1"/>
    </xf>
    <xf borderId="31" fillId="4" fontId="33" numFmtId="0" xfId="0" applyBorder="1" applyFont="1"/>
    <xf borderId="72" fillId="4" fontId="7" numFmtId="0" xfId="0" applyAlignment="1" applyBorder="1" applyFont="1">
      <alignment horizontal="center"/>
    </xf>
    <xf borderId="73" fillId="0" fontId="21" numFmtId="0" xfId="0" applyBorder="1" applyFont="1"/>
    <xf borderId="16" fillId="4" fontId="32" numFmtId="0" xfId="0" applyAlignment="1" applyBorder="1" applyFont="1">
      <alignment horizontal="center" shrinkToFit="0" vertical="center" wrapText="1"/>
    </xf>
    <xf borderId="17" fillId="4" fontId="32" numFmtId="0" xfId="0" applyAlignment="1" applyBorder="1" applyFont="1">
      <alignment horizontal="center" shrinkToFit="0" vertical="center" wrapText="1"/>
    </xf>
    <xf borderId="74" fillId="4" fontId="11" numFmtId="0" xfId="0" applyAlignment="1" applyBorder="1" applyFont="1">
      <alignment horizontal="left"/>
    </xf>
    <xf borderId="75" fillId="0" fontId="21" numFmtId="0" xfId="0" applyBorder="1" applyFont="1"/>
    <xf borderId="76" fillId="4" fontId="32" numFmtId="0" xfId="0" applyAlignment="1" applyBorder="1" applyFont="1">
      <alignment horizontal="center" shrinkToFit="0" vertical="center" wrapText="1"/>
    </xf>
    <xf borderId="77" fillId="4" fontId="32" numFmtId="0" xfId="0" applyAlignment="1" applyBorder="1" applyFont="1">
      <alignment horizontal="center" shrinkToFit="0" vertical="center" wrapText="1"/>
    </xf>
    <xf borderId="78" fillId="4" fontId="32" numFmtId="0" xfId="0" applyAlignment="1" applyBorder="1" applyFont="1">
      <alignment horizontal="center" shrinkToFit="0" vertical="center" wrapText="1"/>
    </xf>
    <xf borderId="16" fillId="4" fontId="34" numFmtId="0" xfId="0" applyAlignment="1" applyBorder="1" applyFont="1">
      <alignment horizontal="center" shrinkToFit="0" vertical="center" wrapText="1"/>
    </xf>
    <xf borderId="2" fillId="4" fontId="33" numFmtId="0" xfId="0" applyBorder="1" applyFont="1"/>
    <xf borderId="79" fillId="4" fontId="11" numFmtId="0" xfId="0" applyAlignment="1" applyBorder="1" applyFont="1">
      <alignment horizontal="left" vertical="center"/>
    </xf>
    <xf borderId="80" fillId="0" fontId="21" numFmtId="0" xfId="0" applyBorder="1" applyFont="1"/>
    <xf borderId="81" fillId="5" fontId="2" numFmtId="164" xfId="0" applyAlignment="1" applyBorder="1" applyFont="1" applyNumberFormat="1">
      <alignment vertical="center"/>
    </xf>
    <xf borderId="2" fillId="5" fontId="2" numFmtId="164" xfId="0" applyAlignment="1" applyBorder="1" applyFont="1" applyNumberFormat="1">
      <alignment vertical="center"/>
    </xf>
    <xf borderId="82" fillId="5" fontId="2" numFmtId="164" xfId="0" applyAlignment="1" applyBorder="1" applyFont="1" applyNumberFormat="1">
      <alignment vertical="center"/>
    </xf>
    <xf borderId="31" fillId="5" fontId="2" numFmtId="164" xfId="0" applyAlignment="1" applyBorder="1" applyFont="1" applyNumberFormat="1">
      <alignment vertical="center"/>
    </xf>
    <xf borderId="2" fillId="4" fontId="27" numFmtId="0" xfId="0" applyAlignment="1" applyBorder="1" applyFont="1">
      <alignment horizontal="center" vertical="center"/>
    </xf>
    <xf borderId="83" fillId="4" fontId="2" numFmtId="0" xfId="0" applyAlignment="1" applyBorder="1" applyFont="1">
      <alignment horizontal="left" vertical="center"/>
    </xf>
    <xf borderId="84" fillId="0" fontId="21" numFmtId="0" xfId="0" applyBorder="1" applyFont="1"/>
    <xf borderId="69" fillId="4" fontId="2" numFmtId="164" xfId="0" applyAlignment="1" applyBorder="1" applyFont="1" applyNumberFormat="1">
      <alignment horizontal="right" shrinkToFit="0" vertical="center" wrapText="1"/>
    </xf>
    <xf borderId="2" fillId="4" fontId="2" numFmtId="164" xfId="0" applyAlignment="1" applyBorder="1" applyFont="1" applyNumberFormat="1">
      <alignment horizontal="right" shrinkToFit="0" vertical="center" wrapText="1"/>
    </xf>
    <xf borderId="70" fillId="4" fontId="2" numFmtId="164" xfId="0" applyAlignment="1" applyBorder="1" applyFont="1" applyNumberFormat="1">
      <alignment horizontal="right" shrinkToFit="0" vertical="center" wrapText="1"/>
    </xf>
    <xf borderId="16" fillId="4" fontId="2" numFmtId="164" xfId="0" applyAlignment="1" applyBorder="1" applyFont="1" applyNumberFormat="1">
      <alignment horizontal="right" shrinkToFit="0" vertical="center" wrapText="1"/>
    </xf>
    <xf borderId="69" fillId="4" fontId="2" numFmtId="10" xfId="0" applyAlignment="1" applyBorder="1" applyFont="1" applyNumberFormat="1">
      <alignment horizontal="right" shrinkToFit="0" vertical="center" wrapText="1"/>
    </xf>
    <xf borderId="2" fillId="4" fontId="2" numFmtId="10" xfId="0" applyAlignment="1" applyBorder="1" applyFont="1" applyNumberFormat="1">
      <alignment horizontal="right" shrinkToFit="0" vertical="center" wrapText="1"/>
    </xf>
    <xf borderId="70" fillId="4" fontId="2" numFmtId="10" xfId="0" applyAlignment="1" applyBorder="1" applyFont="1" applyNumberFormat="1">
      <alignment horizontal="right" shrinkToFit="0" vertical="center" wrapText="1"/>
    </xf>
    <xf borderId="16" fillId="4" fontId="2" numFmtId="10" xfId="0" applyAlignment="1" applyBorder="1" applyFont="1" applyNumberFormat="1">
      <alignment horizontal="right" shrinkToFit="0" vertical="center" wrapText="1"/>
    </xf>
    <xf borderId="68" fillId="4" fontId="2" numFmtId="0" xfId="0" applyAlignment="1" applyBorder="1" applyFont="1">
      <alignment horizontal="left" vertical="center"/>
    </xf>
    <xf borderId="25" fillId="4" fontId="2" numFmtId="0" xfId="0" applyAlignment="1" applyBorder="1" applyFont="1">
      <alignment horizontal="left" vertical="center"/>
    </xf>
    <xf borderId="85" fillId="0" fontId="21" numFmtId="0" xfId="0" applyBorder="1" applyFont="1"/>
    <xf borderId="31" fillId="4" fontId="2" numFmtId="0" xfId="0" applyAlignment="1" applyBorder="1" applyFont="1">
      <alignment horizontal="left" vertical="center"/>
    </xf>
    <xf borderId="2" fillId="4" fontId="2" numFmtId="0" xfId="0" applyAlignment="1" applyBorder="1" applyFont="1">
      <alignment horizontal="left" vertical="center"/>
    </xf>
    <xf borderId="2" fillId="4" fontId="3" numFmtId="0" xfId="0" applyAlignment="1" applyBorder="1" applyFont="1">
      <alignment horizontal="center"/>
    </xf>
    <xf borderId="83" fillId="4" fontId="4" numFmtId="0" xfId="0" applyAlignment="1" applyBorder="1" applyFont="1">
      <alignment horizontal="left" vertical="center"/>
    </xf>
    <xf borderId="69" fillId="5" fontId="11" numFmtId="164" xfId="0" applyAlignment="1" applyBorder="1" applyFont="1" applyNumberFormat="1">
      <alignment vertical="center"/>
    </xf>
    <xf borderId="70" fillId="5" fontId="11" numFmtId="164" xfId="0" applyAlignment="1" applyBorder="1" applyFont="1" applyNumberFormat="1">
      <alignment vertical="center"/>
    </xf>
    <xf borderId="2" fillId="5" fontId="11" numFmtId="164" xfId="0" applyAlignment="1" applyBorder="1" applyFont="1" applyNumberFormat="1">
      <alignment vertical="center"/>
    </xf>
    <xf borderId="17" fillId="4" fontId="29" numFmtId="0" xfId="0" applyAlignment="1" applyBorder="1" applyFont="1">
      <alignment horizontal="left"/>
    </xf>
    <xf borderId="16" fillId="4" fontId="29" numFmtId="0" xfId="0" applyAlignment="1" applyBorder="1" applyFont="1">
      <alignment horizontal="left"/>
    </xf>
    <xf borderId="16" fillId="4" fontId="29" numFmtId="0" xfId="0" applyBorder="1" applyFont="1"/>
    <xf borderId="16" fillId="4" fontId="11" numFmtId="0" xfId="0" applyBorder="1" applyFont="1"/>
    <xf borderId="25" fillId="4" fontId="11" numFmtId="0" xfId="0" applyAlignment="1" applyBorder="1" applyFont="1">
      <alignment horizontal="center" vertical="center"/>
    </xf>
    <xf borderId="25" fillId="0" fontId="11" numFmtId="0" xfId="0" applyAlignment="1" applyBorder="1" applyFont="1">
      <alignment horizontal="left"/>
    </xf>
    <xf borderId="0" fillId="0" fontId="11" numFmtId="0" xfId="0" applyAlignment="1" applyFont="1">
      <alignment horizontal="center" vertical="center"/>
    </xf>
    <xf borderId="2" fillId="4" fontId="11" numFmtId="0" xfId="0" applyAlignment="1" applyBorder="1" applyFont="1">
      <alignment horizontal="center" vertical="center"/>
    </xf>
    <xf borderId="2" fillId="0" fontId="11" numFmtId="0" xfId="0" applyAlignment="1" applyBorder="1" applyFont="1">
      <alignment horizontal="center" shrinkToFit="0" vertical="center" wrapText="1"/>
    </xf>
    <xf borderId="25" fillId="0" fontId="11" numFmtId="0" xfId="0" applyAlignment="1" applyBorder="1" applyFont="1">
      <alignment horizontal="center" shrinkToFit="0" vertical="center" wrapText="1"/>
    </xf>
    <xf borderId="2" fillId="0" fontId="2" numFmtId="164" xfId="0" applyBorder="1" applyFont="1" applyNumberFormat="1"/>
    <xf borderId="2" fillId="0" fontId="2" numFmtId="0" xfId="0" applyBorder="1" applyFont="1"/>
    <xf borderId="25" fillId="0" fontId="2" numFmtId="0" xfId="0" applyBorder="1" applyFont="1"/>
    <xf borderId="0" fillId="0" fontId="2" numFmtId="164" xfId="0" applyFont="1" applyNumberFormat="1"/>
    <xf borderId="16" fillId="4" fontId="35" numFmtId="0" xfId="0" applyBorder="1" applyFont="1"/>
    <xf borderId="17" fillId="4" fontId="3" numFmtId="0" xfId="0" applyBorder="1" applyFont="1"/>
    <xf borderId="0" fillId="0" fontId="7" numFmtId="0" xfId="0" applyAlignment="1" applyFont="1">
      <alignment horizontal="left" shrinkToFit="0" vertical="center" wrapText="1"/>
    </xf>
    <xf borderId="0" fillId="0" fontId="3" numFmtId="0" xfId="0" applyAlignment="1" applyFont="1">
      <alignment horizontal="left" vertical="center"/>
    </xf>
    <xf borderId="39" fillId="5" fontId="29" numFmtId="0" xfId="0" applyAlignment="1" applyBorder="1" applyFont="1">
      <alignment horizontal="center" shrinkToFit="0" vertical="center" wrapText="1"/>
    </xf>
    <xf borderId="25" fillId="6" fontId="32" numFmtId="0" xfId="0" applyAlignment="1" applyBorder="1" applyFill="1" applyFont="1">
      <alignment horizontal="center" shrinkToFit="0" vertical="center" wrapText="1"/>
    </xf>
    <xf borderId="86" fillId="6" fontId="32" numFmtId="0" xfId="0" applyAlignment="1" applyBorder="1" applyFont="1">
      <alignment horizontal="center" shrinkToFit="0" vertical="center" wrapText="1"/>
    </xf>
    <xf borderId="0" fillId="0" fontId="2" numFmtId="0" xfId="0" applyFont="1"/>
    <xf borderId="16" fillId="5" fontId="2" numFmtId="0" xfId="0" applyBorder="1" applyFont="1"/>
    <xf borderId="87" fillId="6" fontId="32" numFmtId="0" xfId="0" applyAlignment="1" applyBorder="1" applyFont="1">
      <alignment horizontal="center" shrinkToFit="0" vertical="center" wrapText="1"/>
    </xf>
    <xf borderId="46" fillId="6" fontId="32" numFmtId="0" xfId="0" applyAlignment="1" applyBorder="1" applyFont="1">
      <alignment horizontal="center" shrinkToFit="0" vertical="center" wrapText="1"/>
    </xf>
    <xf borderId="88" fillId="0" fontId="21" numFmtId="0" xfId="0" applyBorder="1" applyFont="1"/>
    <xf borderId="39" fillId="6" fontId="32" numFmtId="0" xfId="0" applyAlignment="1" applyBorder="1" applyFont="1">
      <alignment horizontal="center" shrinkToFit="0" vertical="center" wrapText="1"/>
    </xf>
    <xf borderId="39" fillId="6" fontId="11" numFmtId="0" xfId="0" applyAlignment="1" applyBorder="1" applyFont="1">
      <alignment horizontal="center" shrinkToFit="0" vertical="center" wrapText="1"/>
    </xf>
    <xf borderId="9" fillId="6" fontId="32" numFmtId="0" xfId="0" applyAlignment="1" applyBorder="1" applyFont="1">
      <alignment horizontal="center" shrinkToFit="0" vertical="center" wrapText="1"/>
    </xf>
    <xf borderId="48" fillId="6" fontId="32" numFmtId="0" xfId="0" applyAlignment="1" applyBorder="1" applyFont="1">
      <alignment horizontal="center" shrinkToFit="0" vertical="center" wrapText="1"/>
    </xf>
    <xf borderId="89" fillId="0" fontId="21" numFmtId="0" xfId="0" applyBorder="1" applyFont="1"/>
    <xf borderId="51" fillId="6" fontId="28" numFmtId="0" xfId="0" applyAlignment="1" applyBorder="1" applyFont="1">
      <alignment horizontal="center" shrinkToFit="0" vertical="center" wrapText="1"/>
    </xf>
    <xf borderId="51" fillId="5" fontId="28" numFmtId="0" xfId="0" applyAlignment="1" applyBorder="1" applyFont="1">
      <alignment horizontal="center" shrinkToFit="0" vertical="center" wrapText="1"/>
    </xf>
    <xf borderId="90" fillId="6" fontId="28" numFmtId="0" xfId="0" applyAlignment="1" applyBorder="1" applyFont="1">
      <alignment horizontal="center" shrinkToFit="0" vertical="center" wrapText="1"/>
    </xf>
    <xf borderId="23" fillId="5" fontId="28" numFmtId="0" xfId="0" applyAlignment="1" applyBorder="1" applyFont="1">
      <alignment horizontal="center" shrinkToFit="0" vertical="center" wrapText="1"/>
    </xf>
    <xf borderId="91" fillId="0" fontId="21" numFmtId="0" xfId="0" applyBorder="1" applyFont="1"/>
    <xf borderId="92" fillId="0" fontId="27" numFmtId="0" xfId="0" applyAlignment="1" applyBorder="1" applyFont="1">
      <alignment horizontal="center" vertical="top"/>
    </xf>
    <xf borderId="92" fillId="0" fontId="9" numFmtId="0" xfId="0" applyAlignment="1" applyBorder="1" applyFont="1">
      <alignment shrinkToFit="0" vertical="top" wrapText="1"/>
    </xf>
    <xf borderId="93" fillId="0" fontId="6" numFmtId="0" xfId="0" applyAlignment="1" applyBorder="1" applyFont="1">
      <alignment horizontal="center" shrinkToFit="0" vertical="top" wrapText="1"/>
    </xf>
    <xf borderId="56" fillId="0" fontId="2" numFmtId="164" xfId="0" applyAlignment="1" applyBorder="1" applyFont="1" applyNumberFormat="1">
      <alignment horizontal="right" shrinkToFit="0" vertical="center" wrapText="1"/>
    </xf>
    <xf borderId="2" fillId="0" fontId="3" numFmtId="0" xfId="0" applyAlignment="1" applyBorder="1" applyFont="1">
      <alignment shrinkToFit="0" vertical="top" wrapText="1"/>
    </xf>
    <xf borderId="58" fillId="0" fontId="27" numFmtId="0" xfId="0" applyAlignment="1" applyBorder="1" applyFont="1">
      <alignment horizontal="center" vertical="top"/>
    </xf>
    <xf borderId="53" fillId="0" fontId="9" numFmtId="0" xfId="0" applyAlignment="1" applyBorder="1" applyFont="1">
      <alignment shrinkToFit="0" vertical="top" wrapText="1"/>
    </xf>
    <xf borderId="94" fillId="0" fontId="6" numFmtId="0" xfId="0" applyAlignment="1" applyBorder="1" applyFont="1">
      <alignment horizontal="center" shrinkToFit="0" vertical="top" wrapText="1"/>
    </xf>
    <xf borderId="58" fillId="0" fontId="2" numFmtId="164" xfId="0" applyAlignment="1" applyBorder="1" applyFont="1" applyNumberFormat="1">
      <alignment horizontal="right" shrinkToFit="0" vertical="center" wrapText="1"/>
    </xf>
    <xf borderId="95" fillId="0" fontId="2" numFmtId="164" xfId="0" applyAlignment="1" applyBorder="1" applyFont="1" applyNumberFormat="1">
      <alignment horizontal="right" shrinkToFit="0" vertical="center" wrapText="1"/>
    </xf>
    <xf borderId="96" fillId="0" fontId="9" numFmtId="0" xfId="0" applyAlignment="1" applyBorder="1" applyFont="1">
      <alignment shrinkToFit="0" vertical="top" wrapText="1"/>
    </xf>
    <xf borderId="96" fillId="0" fontId="6" numFmtId="0" xfId="0" applyAlignment="1" applyBorder="1" applyFont="1">
      <alignment horizontal="center" shrinkToFit="0" vertical="top" wrapText="1"/>
    </xf>
    <xf borderId="96" fillId="0" fontId="2" numFmtId="164" xfId="0" applyAlignment="1" applyBorder="1" applyFont="1" applyNumberFormat="1">
      <alignment horizontal="right" shrinkToFit="0" vertical="center" wrapText="1"/>
    </xf>
    <xf borderId="97" fillId="0" fontId="9" numFmtId="0" xfId="0" applyAlignment="1" applyBorder="1" applyFont="1">
      <alignment shrinkToFit="0" vertical="top" wrapText="1"/>
    </xf>
    <xf borderId="98" fillId="0" fontId="6" numFmtId="0" xfId="0" applyAlignment="1" applyBorder="1" applyFont="1">
      <alignment horizontal="center" shrinkToFit="0" vertical="top" wrapText="1"/>
    </xf>
    <xf borderId="1" fillId="0" fontId="2" numFmtId="164" xfId="0" applyAlignment="1" applyBorder="1" applyFont="1" applyNumberFormat="1">
      <alignment horizontal="right" shrinkToFit="0" vertical="center" wrapText="1"/>
    </xf>
    <xf borderId="99" fillId="0" fontId="2" numFmtId="164" xfId="0" applyAlignment="1" applyBorder="1" applyFont="1" applyNumberFormat="1">
      <alignment horizontal="right" shrinkToFit="0" vertical="center" wrapText="1"/>
    </xf>
    <xf borderId="6" fillId="0" fontId="2" numFmtId="164" xfId="0" applyAlignment="1" applyBorder="1" applyFont="1" applyNumberFormat="1">
      <alignment horizontal="right" shrinkToFit="0" vertical="center" wrapText="1"/>
    </xf>
    <xf borderId="100" fillId="5" fontId="2" numFmtId="164" xfId="0" applyAlignment="1" applyBorder="1" applyFont="1" applyNumberFormat="1">
      <alignment horizontal="right" vertical="center"/>
    </xf>
    <xf borderId="5" fillId="5" fontId="2" numFmtId="164" xfId="0" applyAlignment="1" applyBorder="1" applyFont="1" applyNumberFormat="1">
      <alignment horizontal="right" vertical="center"/>
    </xf>
    <xf borderId="101" fillId="5" fontId="2" numFmtId="164" xfId="0" applyAlignment="1" applyBorder="1" applyFont="1" applyNumberFormat="1">
      <alignment horizontal="right" vertical="center"/>
    </xf>
    <xf borderId="0" fillId="0" fontId="3" numFmtId="0" xfId="0" applyAlignment="1" applyFont="1">
      <alignment horizontal="left"/>
    </xf>
    <xf borderId="0" fillId="0" fontId="36" numFmtId="0" xfId="0" applyAlignment="1" applyFont="1">
      <alignment horizontal="center"/>
    </xf>
    <xf borderId="0" fillId="0" fontId="9" numFmtId="0" xfId="0" applyAlignment="1" applyFont="1">
      <alignment shrinkToFit="0" vertical="top" wrapText="1"/>
    </xf>
    <xf borderId="102" fillId="0" fontId="17" numFmtId="0" xfId="0" applyAlignment="1" applyBorder="1" applyFont="1">
      <alignment horizontal="left" shrinkToFit="0" vertical="center" wrapText="1"/>
    </xf>
    <xf borderId="46" fillId="3" fontId="11" numFmtId="0" xfId="0" applyAlignment="1" applyBorder="1" applyFont="1">
      <alignment horizontal="left" shrinkToFit="0" vertical="center" wrapText="1"/>
    </xf>
    <xf borderId="103" fillId="0" fontId="1" numFmtId="0" xfId="0" applyAlignment="1" applyBorder="1" applyFont="1">
      <alignment horizontal="left"/>
    </xf>
    <xf borderId="0" fillId="0" fontId="1" numFmtId="0" xfId="0" applyAlignment="1" applyFont="1">
      <alignment horizontal="left"/>
    </xf>
    <xf borderId="103" fillId="0" fontId="11" numFmtId="0" xfId="0" applyAlignment="1" applyBorder="1" applyFont="1">
      <alignment horizontal="center" shrinkToFit="0" vertical="center" wrapText="1"/>
    </xf>
    <xf borderId="40" fillId="0" fontId="11" numFmtId="0" xfId="0" applyAlignment="1" applyBorder="1" applyFont="1">
      <alignment horizontal="center" shrinkToFit="0" vertical="center" wrapText="1"/>
    </xf>
    <xf borderId="104" fillId="0" fontId="11" numFmtId="0" xfId="0" applyAlignment="1" applyBorder="1" applyFont="1">
      <alignment horizontal="center" shrinkToFit="0" vertical="center" wrapText="1"/>
    </xf>
    <xf borderId="103" fillId="0" fontId="21" numFmtId="0" xfId="0" applyBorder="1" applyFont="1"/>
    <xf borderId="105" fillId="0" fontId="29" numFmtId="0" xfId="0" applyAlignment="1" applyBorder="1" applyFont="1">
      <alignment horizontal="center" vertical="center"/>
    </xf>
    <xf borderId="106" fillId="0" fontId="21" numFmtId="0" xfId="0" applyBorder="1" applyFont="1"/>
    <xf borderId="13" fillId="0" fontId="21" numFmtId="0" xfId="0" applyBorder="1" applyFont="1"/>
    <xf borderId="14" fillId="0" fontId="29" numFmtId="0" xfId="0" applyAlignment="1" applyBorder="1" applyFont="1">
      <alignment horizontal="center" vertical="center"/>
    </xf>
    <xf borderId="107" fillId="0" fontId="2" numFmtId="0" xfId="0" applyAlignment="1" applyBorder="1" applyFont="1">
      <alignment horizontal="left"/>
    </xf>
    <xf borderId="108" fillId="2" fontId="2" numFmtId="164" xfId="0" applyAlignment="1" applyBorder="1" applyFont="1" applyNumberFormat="1">
      <alignment horizontal="right" shrinkToFit="0" vertical="center" wrapText="1"/>
    </xf>
    <xf borderId="109" fillId="0" fontId="2" numFmtId="164" xfId="0" applyAlignment="1" applyBorder="1" applyFont="1" applyNumberFormat="1">
      <alignment horizontal="right" shrinkToFit="0" wrapText="1"/>
    </xf>
    <xf borderId="2" fillId="2" fontId="3" numFmtId="165" xfId="0" applyAlignment="1" applyBorder="1" applyFont="1" applyNumberFormat="1">
      <alignment horizontal="right"/>
    </xf>
    <xf borderId="107" fillId="0" fontId="2" numFmtId="164" xfId="0" applyAlignment="1" applyBorder="1" applyFont="1" applyNumberFormat="1">
      <alignment horizontal="right" shrinkToFit="0" wrapText="1"/>
    </xf>
    <xf borderId="81" fillId="2" fontId="2" numFmtId="164" xfId="0" applyAlignment="1" applyBorder="1" applyFont="1" applyNumberFormat="1">
      <alignment horizontal="right" shrinkToFit="0" wrapText="1"/>
    </xf>
    <xf borderId="16" fillId="2" fontId="3" numFmtId="164" xfId="0" applyAlignment="1" applyBorder="1" applyFont="1" applyNumberFormat="1">
      <alignment horizontal="right" vertical="center"/>
    </xf>
    <xf borderId="16" fillId="2" fontId="37" numFmtId="0" xfId="0" applyAlignment="1" applyBorder="1" applyFont="1">
      <alignment horizontal="left" vertical="center"/>
    </xf>
    <xf borderId="110" fillId="0" fontId="2" numFmtId="0" xfId="0" applyAlignment="1" applyBorder="1" applyFont="1">
      <alignment horizontal="left"/>
    </xf>
    <xf borderId="111" fillId="2" fontId="2" numFmtId="164" xfId="0" applyAlignment="1" applyBorder="1" applyFont="1" applyNumberFormat="1">
      <alignment vertical="center"/>
    </xf>
    <xf borderId="69" fillId="2" fontId="2" numFmtId="164" xfId="0" applyAlignment="1" applyBorder="1" applyFont="1" applyNumberFormat="1">
      <alignment horizontal="right" shrinkToFit="0" wrapText="1"/>
    </xf>
    <xf borderId="112" fillId="0" fontId="2" numFmtId="0" xfId="0" applyAlignment="1" applyBorder="1" applyFont="1">
      <alignment horizontal="left"/>
    </xf>
    <xf borderId="33" fillId="2" fontId="3" numFmtId="165" xfId="0" applyAlignment="1" applyBorder="1" applyFont="1" applyNumberFormat="1">
      <alignment horizontal="right"/>
    </xf>
    <xf borderId="113" fillId="2" fontId="2" numFmtId="164" xfId="0" applyAlignment="1" applyBorder="1" applyFont="1" applyNumberFormat="1">
      <alignment horizontal="right" shrinkToFit="0" wrapText="1"/>
    </xf>
    <xf borderId="9" fillId="0" fontId="2" numFmtId="0" xfId="0" applyAlignment="1" applyBorder="1" applyFont="1">
      <alignment horizontal="left"/>
    </xf>
    <xf borderId="23" fillId="2" fontId="2" numFmtId="164" xfId="0" applyAlignment="1" applyBorder="1" applyFont="1" applyNumberFormat="1">
      <alignment vertical="center"/>
    </xf>
    <xf borderId="23" fillId="2" fontId="29" numFmtId="165" xfId="0" applyAlignment="1" applyBorder="1" applyFont="1" applyNumberFormat="1">
      <alignment horizontal="right"/>
    </xf>
    <xf borderId="76" fillId="2" fontId="2" numFmtId="164" xfId="0" applyAlignment="1" applyBorder="1" applyFont="1" applyNumberFormat="1">
      <alignment vertical="center"/>
    </xf>
    <xf borderId="105" fillId="0" fontId="2" numFmtId="0" xfId="0" applyAlignment="1" applyBorder="1" applyFont="1">
      <alignment horizontal="center" shrinkToFit="0" vertical="center" wrapText="1"/>
    </xf>
    <xf borderId="105" fillId="0" fontId="21" numFmtId="0" xfId="0" applyBorder="1" applyFont="1"/>
    <xf borderId="114" fillId="0" fontId="29" numFmtId="0" xfId="0" applyAlignment="1" applyBorder="1" applyFont="1">
      <alignment horizontal="center" vertical="center"/>
    </xf>
    <xf borderId="13" fillId="0" fontId="29" numFmtId="0" xfId="0" applyAlignment="1" applyBorder="1" applyFont="1">
      <alignment horizontal="center" vertical="center"/>
    </xf>
    <xf borderId="0" fillId="0" fontId="3" numFmtId="9" xfId="0" applyAlignment="1" applyFont="1" applyNumberFormat="1">
      <alignment horizontal="left" vertical="center"/>
    </xf>
    <xf borderId="23" fillId="2" fontId="2" numFmtId="164" xfId="0" applyAlignment="1" applyBorder="1" applyFont="1" applyNumberFormat="1">
      <alignment horizontal="right" vertical="center"/>
    </xf>
    <xf borderId="105" fillId="0" fontId="2" numFmtId="0" xfId="0" applyAlignment="1" applyBorder="1" applyFont="1">
      <alignment horizontal="center"/>
    </xf>
    <xf borderId="111" fillId="2" fontId="2" numFmtId="164" xfId="0" applyAlignment="1" applyBorder="1" applyFont="1" applyNumberFormat="1">
      <alignment horizontal="right" vertical="center"/>
    </xf>
    <xf borderId="105" fillId="0" fontId="3" numFmtId="0" xfId="0" applyAlignment="1" applyBorder="1" applyFont="1">
      <alignment horizontal="center"/>
    </xf>
    <xf borderId="0" fillId="0" fontId="3" numFmtId="164" xfId="0" applyAlignment="1" applyFont="1" applyNumberFormat="1">
      <alignment horizontal="left" vertical="center"/>
    </xf>
    <xf borderId="0" fillId="0" fontId="38" numFmtId="0" xfId="0" applyAlignment="1" applyFont="1">
      <alignment horizontal="left" shrinkToFit="0" vertical="center" wrapText="1"/>
    </xf>
    <xf borderId="0" fillId="0" fontId="25" numFmtId="0" xfId="0" applyFont="1"/>
    <xf borderId="0" fillId="0" fontId="26" numFmtId="0" xfId="0" applyAlignment="1" applyFont="1">
      <alignment horizontal="center" vertical="center"/>
    </xf>
    <xf borderId="0" fillId="0" fontId="11" numFmtId="0" xfId="0" applyAlignment="1" applyFont="1">
      <alignment horizontal="left" vertical="center"/>
    </xf>
    <xf borderId="0" fillId="0" fontId="11" numFmtId="0" xfId="0" applyAlignment="1" applyFont="1">
      <alignment horizontal="left"/>
    </xf>
    <xf borderId="72" fillId="0" fontId="27" numFmtId="0" xfId="0" applyAlignment="1" applyBorder="1" applyFont="1">
      <alignment horizontal="center" vertical="center"/>
    </xf>
    <xf borderId="115" fillId="0" fontId="21" numFmtId="0" xfId="0" applyBorder="1" applyFont="1"/>
    <xf borderId="0" fillId="0" fontId="27" numFmtId="0" xfId="0" applyAlignment="1" applyFont="1">
      <alignment vertical="center"/>
    </xf>
    <xf borderId="0" fillId="0" fontId="39" numFmtId="0" xfId="0" applyAlignment="1" applyFont="1">
      <alignment vertical="center"/>
    </xf>
    <xf borderId="110" fillId="5" fontId="29" numFmtId="0" xfId="0" applyAlignment="1" applyBorder="1" applyFont="1">
      <alignment horizontal="center" vertical="center"/>
    </xf>
    <xf borderId="25" fillId="5" fontId="29" numFmtId="0" xfId="0" applyAlignment="1" applyBorder="1" applyFont="1">
      <alignment horizontal="center" vertical="center"/>
    </xf>
    <xf borderId="116" fillId="5" fontId="29" numFmtId="0" xfId="0" applyAlignment="1" applyBorder="1" applyFont="1">
      <alignment horizontal="center" vertical="center"/>
    </xf>
    <xf borderId="2" fillId="5" fontId="29" numFmtId="0" xfId="0" applyAlignment="1" applyBorder="1" applyFont="1">
      <alignment horizontal="center" vertical="center"/>
    </xf>
    <xf borderId="117" fillId="0" fontId="21" numFmtId="0" xfId="0" applyBorder="1" applyFont="1"/>
    <xf borderId="77" fillId="4" fontId="3" numFmtId="0" xfId="0" applyAlignment="1" applyBorder="1" applyFont="1">
      <alignment horizontal="left" vertical="center"/>
    </xf>
    <xf borderId="5" fillId="4" fontId="3" numFmtId="164" xfId="0" applyAlignment="1" applyBorder="1" applyFont="1" applyNumberFormat="1">
      <alignment horizontal="right" vertical="center"/>
    </xf>
    <xf borderId="5" fillId="5" fontId="3" numFmtId="164" xfId="0" applyAlignment="1" applyBorder="1" applyFont="1" applyNumberFormat="1">
      <alignment horizontal="right" vertical="center"/>
    </xf>
    <xf borderId="118" fillId="5" fontId="3" numFmtId="164" xfId="0" applyAlignment="1" applyBorder="1" applyFont="1" applyNumberFormat="1">
      <alignment horizontal="right" vertical="center"/>
    </xf>
    <xf borderId="100" fillId="5" fontId="29" numFmtId="164" xfId="0" applyAlignment="1" applyBorder="1" applyFont="1" applyNumberFormat="1">
      <alignment vertical="center"/>
    </xf>
    <xf borderId="69" fillId="4" fontId="3" numFmtId="0" xfId="0" applyAlignment="1" applyBorder="1" applyFont="1">
      <alignment horizontal="left" shrinkToFit="0" vertical="center" wrapText="1"/>
    </xf>
    <xf borderId="2" fillId="4" fontId="3" numFmtId="164" xfId="0" applyAlignment="1" applyBorder="1" applyFont="1" applyNumberFormat="1">
      <alignment horizontal="right" vertical="center"/>
    </xf>
    <xf borderId="2" fillId="5" fontId="3" numFmtId="164" xfId="0" applyAlignment="1" applyBorder="1" applyFont="1" applyNumberFormat="1">
      <alignment horizontal="right" vertical="center"/>
    </xf>
    <xf borderId="31" fillId="5" fontId="3" numFmtId="164" xfId="0" applyAlignment="1" applyBorder="1" applyFont="1" applyNumberFormat="1">
      <alignment horizontal="right" vertical="center"/>
    </xf>
    <xf borderId="119" fillId="4" fontId="3" numFmtId="0" xfId="0" applyAlignment="1" applyBorder="1" applyFont="1">
      <alignment shrinkToFit="0" vertical="center" wrapText="1"/>
    </xf>
    <xf borderId="2" fillId="7" fontId="3" numFmtId="164" xfId="0" applyAlignment="1" applyBorder="1" applyFill="1" applyFont="1" applyNumberFormat="1">
      <alignment horizontal="right" vertical="center"/>
    </xf>
    <xf borderId="31" fillId="7" fontId="3" numFmtId="164" xfId="0" applyAlignment="1" applyBorder="1" applyFont="1" applyNumberFormat="1">
      <alignment horizontal="right" vertical="center"/>
    </xf>
    <xf borderId="113" fillId="4" fontId="29" numFmtId="0" xfId="0" applyAlignment="1" applyBorder="1" applyFont="1">
      <alignment vertical="center"/>
    </xf>
    <xf borderId="120" fillId="5" fontId="29" numFmtId="164" xfId="0" applyAlignment="1" applyBorder="1" applyFont="1" applyNumberFormat="1">
      <alignment horizontal="right" vertical="center"/>
    </xf>
    <xf borderId="121" fillId="0" fontId="29" numFmtId="0" xfId="0" applyAlignment="1" applyBorder="1" applyFont="1">
      <alignment horizontal="center" vertical="center"/>
    </xf>
    <xf borderId="72" fillId="5" fontId="29" numFmtId="0" xfId="0" applyAlignment="1" applyBorder="1" applyFont="1">
      <alignment horizontal="center" vertical="center"/>
    </xf>
    <xf borderId="122" fillId="5" fontId="29" numFmtId="0" xfId="0" applyAlignment="1" applyBorder="1" applyFont="1">
      <alignment horizontal="center" vertical="center"/>
    </xf>
    <xf borderId="123" fillId="5" fontId="29" numFmtId="0" xfId="0" applyAlignment="1" applyBorder="1" applyFont="1">
      <alignment horizontal="center" vertical="center"/>
    </xf>
    <xf borderId="124" fillId="0" fontId="21" numFmtId="0" xfId="0" applyBorder="1" applyFont="1"/>
    <xf borderId="125" fillId="0" fontId="21" numFmtId="0" xfId="0" applyBorder="1" applyFont="1"/>
    <xf borderId="126" fillId="0" fontId="21" numFmtId="0" xfId="0" applyBorder="1" applyFont="1"/>
    <xf borderId="127" fillId="5" fontId="29" numFmtId="0" xfId="0" applyAlignment="1" applyBorder="1" applyFont="1">
      <alignment horizontal="center" vertical="center"/>
    </xf>
    <xf borderId="128" fillId="0" fontId="21" numFmtId="0" xfId="0" applyBorder="1" applyFont="1"/>
    <xf borderId="9" fillId="6" fontId="29" numFmtId="0" xfId="0" applyAlignment="1" applyBorder="1" applyFont="1">
      <alignment horizontal="left" vertical="center"/>
    </xf>
    <xf borderId="23" fillId="5" fontId="29" numFmtId="0" xfId="0" applyAlignment="1" applyBorder="1" applyFont="1">
      <alignment horizontal="center" vertical="center"/>
    </xf>
    <xf borderId="129" fillId="6" fontId="29" numFmtId="14" xfId="0" applyAlignment="1" applyBorder="1" applyFont="1" applyNumberFormat="1">
      <alignment horizontal="center" vertical="center"/>
    </xf>
    <xf borderId="107" fillId="0" fontId="3" numFmtId="0" xfId="0" applyAlignment="1" applyBorder="1" applyFont="1">
      <alignment horizontal="left" vertical="center"/>
    </xf>
    <xf borderId="32" fillId="0" fontId="21" numFmtId="0" xfId="0" applyBorder="1" applyFont="1"/>
    <xf borderId="130" fillId="0" fontId="21" numFmtId="0" xfId="0" applyBorder="1" applyFont="1"/>
    <xf borderId="111" fillId="0" fontId="3" numFmtId="0" xfId="0" applyAlignment="1" applyBorder="1" applyFont="1">
      <alignment vertical="center"/>
    </xf>
    <xf borderId="79" fillId="4" fontId="40" numFmtId="0" xfId="0" applyAlignment="1" applyBorder="1" applyFont="1">
      <alignment horizontal="left" vertical="center"/>
    </xf>
    <xf borderId="131" fillId="0" fontId="21" numFmtId="0" xfId="0" applyBorder="1" applyFont="1"/>
    <xf borderId="132" fillId="0" fontId="21" numFmtId="0" xfId="0" applyBorder="1" applyFont="1"/>
    <xf borderId="133" fillId="4" fontId="3" numFmtId="0" xfId="0" applyAlignment="1" applyBorder="1" applyFont="1">
      <alignment horizontal="left" shrinkToFit="0" vertical="center" wrapText="1"/>
    </xf>
    <xf borderId="79" fillId="4" fontId="41" numFmtId="0" xfId="0" applyAlignment="1" applyBorder="1" applyFont="1">
      <alignment horizontal="left" vertical="center"/>
    </xf>
    <xf borderId="17" fillId="4" fontId="3" numFmtId="0" xfId="0" applyAlignment="1" applyBorder="1" applyFont="1">
      <alignment horizontal="left" shrinkToFit="0" vertical="center" wrapText="1"/>
    </xf>
    <xf borderId="110" fillId="4" fontId="3" numFmtId="0" xfId="0" applyAlignment="1" applyBorder="1" applyFont="1">
      <alignment horizontal="left" shrinkToFit="0" vertical="center" wrapText="1"/>
    </xf>
    <xf borderId="83" fillId="4" fontId="42" numFmtId="0" xfId="0" applyAlignment="1" applyBorder="1" applyFont="1">
      <alignment horizontal="left" vertical="center"/>
    </xf>
    <xf borderId="16" fillId="4" fontId="3" numFmtId="0" xfId="0" applyAlignment="1" applyBorder="1" applyFont="1">
      <alignment horizontal="left" shrinkToFit="0" vertical="center" wrapText="1"/>
    </xf>
    <xf borderId="83" fillId="4" fontId="43" numFmtId="0" xfId="0" applyAlignment="1" applyBorder="1" applyFont="1">
      <alignment horizontal="left" vertical="center"/>
    </xf>
    <xf borderId="111" fillId="5" fontId="3" numFmtId="0" xfId="0" applyAlignment="1" applyBorder="1" applyFont="1">
      <alignment vertical="center"/>
    </xf>
    <xf borderId="83" fillId="5" fontId="3" numFmtId="0" xfId="0" applyAlignment="1" applyBorder="1" applyFont="1">
      <alignment horizontal="left" vertical="center"/>
    </xf>
    <xf borderId="110" fillId="4" fontId="3" numFmtId="0" xfId="0" applyAlignment="1" applyBorder="1" applyFont="1">
      <alignment horizontal="left" vertical="center"/>
    </xf>
    <xf borderId="83" fillId="4" fontId="44" numFmtId="0" xfId="0" applyAlignment="1" applyBorder="1" applyFont="1">
      <alignment horizontal="left" vertical="center"/>
    </xf>
    <xf borderId="110" fillId="0" fontId="3" numFmtId="0" xfId="0" applyAlignment="1" applyBorder="1" applyFont="1">
      <alignment horizontal="left" vertical="center"/>
    </xf>
    <xf borderId="26" fillId="0" fontId="45" numFmtId="0" xfId="0" applyAlignment="1" applyBorder="1" applyFont="1">
      <alignment horizontal="left" vertical="center"/>
    </xf>
    <xf borderId="74" fillId="4" fontId="3" numFmtId="0" xfId="0" applyAlignment="1" applyBorder="1" applyFont="1">
      <alignment horizontal="left" shrinkToFit="0" vertical="center" wrapText="1"/>
    </xf>
    <xf borderId="134" fillId="0" fontId="21" numFmtId="0" xfId="0" applyBorder="1" applyFont="1"/>
    <xf borderId="135" fillId="0" fontId="3" numFmtId="0" xfId="0" applyBorder="1" applyFont="1"/>
    <xf borderId="136" fillId="4" fontId="46"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obrionef@longwood.edu"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0" Type="http://schemas.openxmlformats.org/officeDocument/2006/relationships/drawing" Target="../drawings/drawing8.xml"/><Relationship Id="rId11" Type="http://schemas.openxmlformats.org/officeDocument/2006/relationships/hyperlink" Target="http://leg1.state.va.us/cgi-bin/legp504.exe?000+cod+23-7.4C2" TargetMode="External"/><Relationship Id="rId10" Type="http://schemas.openxmlformats.org/officeDocument/2006/relationships/hyperlink" Target="http://leg1.state.va.us/cgi-bin/legp504.exe?000+cod+23-7.4C2" TargetMode="External"/><Relationship Id="rId13" Type="http://schemas.openxmlformats.org/officeDocument/2006/relationships/hyperlink" Target="http://leg1.state.va.us/cgi-bin/legp504.exe?000+cod+23-7.4C2" TargetMode="External"/><Relationship Id="rId12"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2"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5" Type="http://schemas.openxmlformats.org/officeDocument/2006/relationships/hyperlink" Target="http://lis.virginia.gov/cgi-bin/legp604.exe?122+bud+24-2.01" TargetMode="External"/><Relationship Id="rId14" Type="http://schemas.openxmlformats.org/officeDocument/2006/relationships/hyperlink" Target="http://leg1.state.va.us/cgi-bin/legp504.exe?000+cod+23-7.4" TargetMode="External"/><Relationship Id="rId17" Type="http://schemas.openxmlformats.org/officeDocument/2006/relationships/hyperlink" Target="http://leg1.state.va.us/cgi-bin/legp504.exe?000+cod+23-7.4C1" TargetMode="External"/><Relationship Id="rId16" Type="http://schemas.openxmlformats.org/officeDocument/2006/relationships/hyperlink" Target="http://leg1.state.va.us/cgi-bin/legp504.exe?000+cod+23-38.54" TargetMode="External"/><Relationship Id="rId5" Type="http://schemas.openxmlformats.org/officeDocument/2006/relationships/hyperlink" Target="http://leg1.state.va.us/cgi-bin/legp504.exe?000+cod+23-7.4C2" TargetMode="External"/><Relationship Id="rId19" Type="http://schemas.openxmlformats.org/officeDocument/2006/relationships/hyperlink" Target="http://lis.virginia.gov/cgi-bin/legp604.exe?122+bud+24-2.01" TargetMode="External"/><Relationship Id="rId6" Type="http://schemas.openxmlformats.org/officeDocument/2006/relationships/hyperlink" Target="http://www.ed.gov/policy/highered/leg/hea08/index.html" TargetMode="External"/><Relationship Id="rId18" Type="http://schemas.openxmlformats.org/officeDocument/2006/relationships/hyperlink" Target="http://leg1.state.va.us/cgi-bin/legp504.exe?000+cod+23-7.4C1" TargetMode="External"/><Relationship Id="rId7" Type="http://schemas.openxmlformats.org/officeDocument/2006/relationships/hyperlink" Target="http://leg1.state.va.us/cgi-bin/legp504.exe?000+cod+23-7.4C2" TargetMode="External"/><Relationship Id="rId8" Type="http://schemas.openxmlformats.org/officeDocument/2006/relationships/hyperlink" Target="http://leg1.state.va.us/cgi-bin/legp504.exe?000+cod+23-7.4C2"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90.5"/>
    <col customWidth="1" min="2" max="2" width="19.0"/>
    <col customWidth="1" min="3" max="21" width="164.5"/>
    <col customWidth="1" min="22" max="26" width="14.5"/>
  </cols>
  <sheetData>
    <row r="1" ht="21.0" customHeight="1">
      <c r="A1" s="1" t="s">
        <v>0</v>
      </c>
      <c r="B1" s="2"/>
      <c r="C1" s="2"/>
      <c r="D1" s="2"/>
      <c r="E1" s="2"/>
      <c r="F1" s="2"/>
      <c r="G1" s="2"/>
      <c r="H1" s="2"/>
      <c r="I1" s="2"/>
      <c r="J1" s="2"/>
      <c r="K1" s="2"/>
      <c r="L1" s="2"/>
      <c r="M1" s="2"/>
      <c r="N1" s="2"/>
      <c r="O1" s="2"/>
      <c r="P1" s="2"/>
      <c r="Q1" s="2"/>
      <c r="R1" s="2"/>
      <c r="S1" s="2"/>
      <c r="T1" s="2"/>
      <c r="U1" s="2"/>
      <c r="V1" s="3"/>
      <c r="W1" s="3"/>
      <c r="X1" s="3"/>
      <c r="Y1" s="3"/>
      <c r="Z1" s="3"/>
    </row>
    <row r="2" ht="21.0" customHeight="1">
      <c r="A2" s="4" t="s">
        <v>1</v>
      </c>
      <c r="B2" s="2"/>
      <c r="C2" s="2"/>
      <c r="D2" s="2"/>
      <c r="E2" s="2"/>
      <c r="F2" s="2"/>
      <c r="G2" s="2"/>
      <c r="H2" s="2"/>
      <c r="I2" s="2"/>
      <c r="J2" s="2"/>
      <c r="K2" s="2"/>
      <c r="L2" s="2"/>
      <c r="M2" s="2"/>
      <c r="N2" s="2"/>
      <c r="O2" s="2"/>
      <c r="P2" s="2"/>
      <c r="Q2" s="2"/>
      <c r="R2" s="2"/>
      <c r="S2" s="2"/>
      <c r="T2" s="2"/>
      <c r="U2" s="2"/>
      <c r="V2" s="3"/>
      <c r="W2" s="3"/>
      <c r="X2" s="3"/>
      <c r="Y2" s="3"/>
      <c r="Z2" s="3"/>
    </row>
    <row r="3" ht="23.25" customHeight="1">
      <c r="A3" s="1" t="s">
        <v>2</v>
      </c>
      <c r="B3" s="2"/>
      <c r="C3" s="2"/>
      <c r="D3" s="2"/>
      <c r="E3" s="2"/>
      <c r="F3" s="2"/>
      <c r="G3" s="2"/>
      <c r="H3" s="2"/>
      <c r="I3" s="2"/>
      <c r="J3" s="2"/>
      <c r="K3" s="2"/>
      <c r="L3" s="2"/>
      <c r="M3" s="2"/>
      <c r="N3" s="2"/>
      <c r="O3" s="2"/>
      <c r="P3" s="2"/>
      <c r="Q3" s="2"/>
      <c r="R3" s="2"/>
      <c r="S3" s="2"/>
      <c r="T3" s="2"/>
      <c r="U3" s="2"/>
      <c r="V3" s="3"/>
      <c r="W3" s="3"/>
      <c r="X3" s="3"/>
      <c r="Y3" s="3"/>
      <c r="Z3" s="3"/>
    </row>
    <row r="4" ht="21.0" customHeight="1">
      <c r="A4" s="5" t="s">
        <v>3</v>
      </c>
      <c r="B4" s="2"/>
      <c r="C4" s="2"/>
      <c r="D4" s="2"/>
      <c r="E4" s="2"/>
      <c r="F4" s="2"/>
      <c r="G4" s="2"/>
      <c r="H4" s="2"/>
      <c r="I4" s="2"/>
      <c r="J4" s="2"/>
      <c r="K4" s="2"/>
      <c r="L4" s="2"/>
      <c r="M4" s="2"/>
      <c r="N4" s="2"/>
      <c r="O4" s="2"/>
      <c r="P4" s="2"/>
      <c r="Q4" s="2"/>
      <c r="R4" s="2"/>
      <c r="S4" s="2"/>
      <c r="T4" s="2"/>
      <c r="U4" s="2"/>
      <c r="V4" s="3"/>
      <c r="W4" s="3"/>
      <c r="X4" s="3"/>
      <c r="Y4" s="3"/>
      <c r="Z4" s="3"/>
    </row>
    <row r="5" ht="92.25" customHeight="1">
      <c r="A5" s="6" t="s">
        <v>4</v>
      </c>
      <c r="B5" s="7"/>
      <c r="C5" s="7"/>
      <c r="D5" s="7"/>
      <c r="E5" s="7"/>
      <c r="F5" s="7"/>
      <c r="G5" s="7"/>
      <c r="H5" s="7"/>
      <c r="I5" s="7"/>
      <c r="J5" s="7"/>
      <c r="K5" s="7"/>
      <c r="L5" s="7"/>
      <c r="M5" s="7"/>
      <c r="N5" s="7"/>
      <c r="O5" s="7"/>
      <c r="P5" s="7"/>
      <c r="Q5" s="7"/>
      <c r="R5" s="7"/>
      <c r="S5" s="7"/>
      <c r="T5" s="7"/>
      <c r="U5" s="7"/>
      <c r="V5" s="3"/>
      <c r="W5" s="3"/>
      <c r="X5" s="3"/>
      <c r="Y5" s="3"/>
      <c r="Z5" s="3"/>
    </row>
    <row r="6" ht="21.0" customHeight="1">
      <c r="A6" s="5" t="s">
        <v>5</v>
      </c>
      <c r="B6" s="8"/>
      <c r="C6" s="8"/>
      <c r="D6" s="8"/>
      <c r="E6" s="8"/>
      <c r="F6" s="8"/>
      <c r="G6" s="8"/>
      <c r="H6" s="8"/>
      <c r="I6" s="8"/>
      <c r="J6" s="8"/>
      <c r="K6" s="8"/>
      <c r="L6" s="8"/>
      <c r="M6" s="8"/>
      <c r="N6" s="8"/>
      <c r="O6" s="8"/>
      <c r="P6" s="8"/>
      <c r="Q6" s="8"/>
      <c r="R6" s="8"/>
      <c r="S6" s="8"/>
      <c r="T6" s="8"/>
      <c r="U6" s="8"/>
      <c r="V6" s="3"/>
      <c r="W6" s="3"/>
      <c r="X6" s="3"/>
      <c r="Y6" s="3"/>
      <c r="Z6" s="3"/>
    </row>
    <row r="7" ht="54.75" customHeight="1">
      <c r="A7" s="9" t="s">
        <v>6</v>
      </c>
      <c r="B7" s="7"/>
      <c r="C7" s="7"/>
      <c r="D7" s="7"/>
      <c r="E7" s="7"/>
      <c r="F7" s="7"/>
      <c r="G7" s="7"/>
      <c r="H7" s="7"/>
      <c r="I7" s="7"/>
      <c r="J7" s="7"/>
      <c r="K7" s="7"/>
      <c r="L7" s="7"/>
      <c r="M7" s="7"/>
      <c r="N7" s="7"/>
      <c r="O7" s="7"/>
      <c r="P7" s="7"/>
      <c r="Q7" s="7"/>
      <c r="R7" s="7"/>
      <c r="S7" s="7"/>
      <c r="T7" s="7"/>
      <c r="U7" s="7"/>
      <c r="V7" s="3"/>
      <c r="W7" s="3"/>
      <c r="X7" s="3"/>
      <c r="Y7" s="3"/>
      <c r="Z7" s="3"/>
    </row>
    <row r="8" ht="61.5" customHeight="1">
      <c r="A8" s="10" t="s">
        <v>7</v>
      </c>
      <c r="B8" s="7"/>
      <c r="C8" s="7"/>
      <c r="D8" s="7"/>
      <c r="E8" s="7"/>
      <c r="F8" s="7"/>
      <c r="G8" s="7"/>
      <c r="H8" s="7"/>
      <c r="I8" s="7"/>
      <c r="J8" s="7"/>
      <c r="K8" s="7"/>
      <c r="L8" s="7"/>
      <c r="M8" s="7"/>
      <c r="N8" s="7"/>
      <c r="O8" s="7"/>
      <c r="P8" s="7"/>
      <c r="Q8" s="7"/>
      <c r="R8" s="7"/>
      <c r="S8" s="7"/>
      <c r="T8" s="7"/>
      <c r="U8" s="7"/>
      <c r="V8" s="3"/>
      <c r="W8" s="3"/>
      <c r="X8" s="3"/>
      <c r="Y8" s="3"/>
      <c r="Z8" s="3"/>
    </row>
    <row r="9" ht="33.0" customHeight="1">
      <c r="A9" s="11" t="s">
        <v>8</v>
      </c>
      <c r="B9" s="7"/>
      <c r="C9" s="7"/>
      <c r="D9" s="7"/>
      <c r="E9" s="7"/>
      <c r="F9" s="7"/>
      <c r="G9" s="7"/>
      <c r="H9" s="7"/>
      <c r="I9" s="7"/>
      <c r="J9" s="7"/>
      <c r="K9" s="7"/>
      <c r="L9" s="7"/>
      <c r="M9" s="7"/>
      <c r="N9" s="7"/>
      <c r="O9" s="7"/>
      <c r="P9" s="7"/>
      <c r="Q9" s="7"/>
      <c r="R9" s="7"/>
      <c r="S9" s="7"/>
      <c r="T9" s="7"/>
      <c r="U9" s="7"/>
      <c r="V9" s="3"/>
      <c r="W9" s="3"/>
      <c r="X9" s="3"/>
      <c r="Y9" s="3"/>
      <c r="Z9" s="3"/>
    </row>
    <row r="10" ht="22.5" customHeight="1">
      <c r="A10" s="12" t="s">
        <v>9</v>
      </c>
      <c r="B10" s="7"/>
      <c r="C10" s="7"/>
      <c r="D10" s="7"/>
      <c r="E10" s="7"/>
      <c r="F10" s="7"/>
      <c r="G10" s="7"/>
      <c r="H10" s="7"/>
      <c r="I10" s="7"/>
      <c r="J10" s="7"/>
      <c r="K10" s="7"/>
      <c r="L10" s="7"/>
      <c r="M10" s="7"/>
      <c r="N10" s="7"/>
      <c r="O10" s="7"/>
      <c r="P10" s="7"/>
      <c r="Q10" s="7"/>
      <c r="R10" s="7"/>
      <c r="S10" s="7"/>
      <c r="T10" s="7"/>
      <c r="U10" s="7"/>
      <c r="V10" s="3"/>
      <c r="W10" s="3"/>
      <c r="X10" s="3"/>
      <c r="Y10" s="3"/>
      <c r="Z10" s="3"/>
    </row>
    <row r="11" ht="247.5" customHeight="1">
      <c r="A11" s="13" t="s">
        <v>10</v>
      </c>
      <c r="B11" s="14"/>
      <c r="C11" s="14"/>
      <c r="D11" s="14"/>
      <c r="E11" s="14"/>
      <c r="F11" s="14"/>
      <c r="G11" s="14"/>
      <c r="H11" s="14"/>
      <c r="I11" s="14"/>
      <c r="J11" s="14"/>
      <c r="K11" s="14"/>
      <c r="L11" s="14"/>
      <c r="M11" s="14"/>
      <c r="N11" s="14"/>
      <c r="O11" s="14"/>
      <c r="P11" s="14"/>
      <c r="Q11" s="14"/>
      <c r="R11" s="14"/>
      <c r="S11" s="14"/>
      <c r="T11" s="14"/>
      <c r="U11" s="14"/>
      <c r="V11" s="15"/>
      <c r="W11" s="15"/>
      <c r="X11" s="15"/>
      <c r="Y11" s="15"/>
      <c r="Z11" s="15"/>
    </row>
    <row r="12" ht="21.75" customHeight="1">
      <c r="A12" s="16" t="s">
        <v>11</v>
      </c>
      <c r="B12" s="14"/>
      <c r="C12" s="14"/>
      <c r="D12" s="14"/>
      <c r="E12" s="14"/>
      <c r="F12" s="14"/>
      <c r="G12" s="14"/>
      <c r="H12" s="14"/>
      <c r="I12" s="14"/>
      <c r="J12" s="14"/>
      <c r="K12" s="14"/>
      <c r="L12" s="14"/>
      <c r="M12" s="14"/>
      <c r="N12" s="14"/>
      <c r="O12" s="14"/>
      <c r="P12" s="14"/>
      <c r="Q12" s="14"/>
      <c r="R12" s="14"/>
      <c r="S12" s="14"/>
      <c r="T12" s="14"/>
      <c r="U12" s="14"/>
      <c r="V12" s="15"/>
      <c r="W12" s="15"/>
      <c r="X12" s="15"/>
      <c r="Y12" s="15"/>
      <c r="Z12" s="15"/>
    </row>
    <row r="13" ht="23.25" customHeight="1">
      <c r="A13" s="16" t="s">
        <v>12</v>
      </c>
      <c r="B13" s="7"/>
      <c r="C13" s="7"/>
      <c r="D13" s="7"/>
      <c r="E13" s="7"/>
      <c r="F13" s="7"/>
      <c r="G13" s="7"/>
      <c r="H13" s="7"/>
      <c r="I13" s="7"/>
      <c r="J13" s="7"/>
      <c r="K13" s="7"/>
      <c r="L13" s="7"/>
      <c r="M13" s="7"/>
      <c r="N13" s="7"/>
      <c r="O13" s="7"/>
      <c r="P13" s="7"/>
      <c r="Q13" s="7"/>
      <c r="R13" s="7"/>
      <c r="S13" s="7"/>
      <c r="T13" s="7"/>
      <c r="U13" s="7"/>
      <c r="V13" s="3"/>
      <c r="W13" s="3"/>
      <c r="X13" s="3"/>
      <c r="Y13" s="3"/>
      <c r="Z13" s="3"/>
    </row>
    <row r="14" ht="57.0" customHeight="1">
      <c r="A14" s="17" t="s">
        <v>13</v>
      </c>
      <c r="B14" s="7"/>
      <c r="C14" s="7"/>
      <c r="D14" s="7"/>
      <c r="E14" s="7"/>
      <c r="F14" s="7"/>
      <c r="G14" s="7"/>
      <c r="H14" s="7"/>
      <c r="I14" s="7"/>
      <c r="J14" s="7"/>
      <c r="K14" s="7"/>
      <c r="L14" s="7"/>
      <c r="M14" s="7"/>
      <c r="N14" s="7"/>
      <c r="O14" s="7"/>
      <c r="P14" s="7"/>
      <c r="Q14" s="7"/>
      <c r="R14" s="7"/>
      <c r="S14" s="7"/>
      <c r="T14" s="7"/>
      <c r="U14" s="7"/>
      <c r="V14" s="3"/>
      <c r="W14" s="3"/>
      <c r="X14" s="3"/>
      <c r="Y14" s="3"/>
      <c r="Z14" s="3"/>
    </row>
    <row r="15" ht="21.0" customHeight="1">
      <c r="A15" s="12" t="s">
        <v>14</v>
      </c>
      <c r="B15" s="18"/>
      <c r="C15" s="18"/>
      <c r="D15" s="18"/>
      <c r="E15" s="18"/>
      <c r="F15" s="18"/>
      <c r="G15" s="18"/>
      <c r="H15" s="18"/>
      <c r="I15" s="18"/>
      <c r="J15" s="18"/>
      <c r="K15" s="18"/>
      <c r="L15" s="18"/>
      <c r="M15" s="18"/>
      <c r="N15" s="18"/>
      <c r="O15" s="18"/>
      <c r="P15" s="18"/>
      <c r="Q15" s="18"/>
      <c r="R15" s="18"/>
      <c r="S15" s="18"/>
      <c r="T15" s="18"/>
      <c r="U15" s="18"/>
      <c r="V15" s="3"/>
      <c r="W15" s="3"/>
      <c r="X15" s="3"/>
      <c r="Y15" s="3"/>
      <c r="Z15" s="3"/>
    </row>
    <row r="16" ht="60.75" customHeight="1">
      <c r="A16" s="17" t="s">
        <v>15</v>
      </c>
      <c r="B16" s="7"/>
      <c r="C16" s="7"/>
      <c r="D16" s="7"/>
      <c r="E16" s="7"/>
      <c r="F16" s="7"/>
      <c r="G16" s="7"/>
      <c r="H16" s="7"/>
      <c r="I16" s="7"/>
      <c r="J16" s="7"/>
      <c r="K16" s="7"/>
      <c r="L16" s="7"/>
      <c r="M16" s="7"/>
      <c r="N16" s="7"/>
      <c r="O16" s="7"/>
      <c r="P16" s="7"/>
      <c r="Q16" s="7"/>
      <c r="R16" s="7"/>
      <c r="S16" s="7"/>
      <c r="T16" s="7"/>
      <c r="U16" s="7"/>
      <c r="V16" s="3"/>
      <c r="W16" s="3"/>
      <c r="X16" s="3"/>
      <c r="Y16" s="3"/>
      <c r="Z16" s="3"/>
    </row>
    <row r="17" ht="21.0" customHeight="1">
      <c r="A17" s="12" t="s">
        <v>16</v>
      </c>
      <c r="B17" s="18"/>
      <c r="C17" s="18"/>
      <c r="D17" s="18"/>
      <c r="E17" s="18"/>
      <c r="F17" s="18"/>
      <c r="G17" s="18"/>
      <c r="H17" s="18"/>
      <c r="I17" s="18"/>
      <c r="J17" s="18"/>
      <c r="K17" s="18"/>
      <c r="L17" s="18"/>
      <c r="M17" s="18"/>
      <c r="N17" s="18"/>
      <c r="O17" s="18"/>
      <c r="P17" s="18"/>
      <c r="Q17" s="18"/>
      <c r="R17" s="18"/>
      <c r="S17" s="18"/>
      <c r="T17" s="18"/>
      <c r="U17" s="18"/>
      <c r="V17" s="3"/>
      <c r="W17" s="3"/>
      <c r="X17" s="3"/>
      <c r="Y17" s="3"/>
      <c r="Z17" s="3"/>
    </row>
    <row r="18" ht="163.5" customHeight="1">
      <c r="A18" s="9" t="s">
        <v>17</v>
      </c>
      <c r="B18" s="7"/>
      <c r="C18" s="7"/>
      <c r="D18" s="7"/>
      <c r="E18" s="7"/>
      <c r="F18" s="7"/>
      <c r="G18" s="7"/>
      <c r="H18" s="7"/>
      <c r="I18" s="7"/>
      <c r="J18" s="7"/>
      <c r="K18" s="7"/>
      <c r="L18" s="7"/>
      <c r="M18" s="7"/>
      <c r="N18" s="7"/>
      <c r="O18" s="7"/>
      <c r="P18" s="7"/>
      <c r="Q18" s="7"/>
      <c r="R18" s="7"/>
      <c r="S18" s="7"/>
      <c r="T18" s="7"/>
      <c r="U18" s="7"/>
      <c r="V18" s="3"/>
      <c r="W18" s="3"/>
      <c r="X18" s="3"/>
      <c r="Y18" s="3"/>
      <c r="Z18" s="3"/>
    </row>
    <row r="19" ht="37.5" customHeight="1">
      <c r="A19" s="19" t="s">
        <v>18</v>
      </c>
      <c r="B19" s="7"/>
      <c r="C19" s="7"/>
      <c r="D19" s="7"/>
      <c r="E19" s="7"/>
      <c r="F19" s="7"/>
      <c r="G19" s="7"/>
      <c r="H19" s="7"/>
      <c r="I19" s="7"/>
      <c r="J19" s="7"/>
      <c r="K19" s="7"/>
      <c r="L19" s="7"/>
      <c r="M19" s="7"/>
      <c r="N19" s="7"/>
      <c r="O19" s="7"/>
      <c r="P19" s="7"/>
      <c r="Q19" s="7"/>
      <c r="R19" s="7"/>
      <c r="S19" s="7"/>
      <c r="T19" s="7"/>
      <c r="U19" s="7"/>
      <c r="V19" s="3"/>
      <c r="W19" s="3"/>
      <c r="X19" s="3"/>
      <c r="Y19" s="3"/>
      <c r="Z19" s="3"/>
    </row>
    <row r="20" ht="39.75" customHeight="1">
      <c r="A20" s="20" t="s">
        <v>19</v>
      </c>
      <c r="B20" s="7"/>
      <c r="C20" s="7"/>
      <c r="D20" s="7"/>
      <c r="E20" s="7"/>
      <c r="F20" s="7"/>
      <c r="G20" s="7"/>
      <c r="H20" s="7"/>
      <c r="I20" s="7"/>
      <c r="J20" s="7"/>
      <c r="K20" s="7"/>
      <c r="L20" s="7"/>
      <c r="M20" s="7"/>
      <c r="N20" s="7"/>
      <c r="O20" s="7"/>
      <c r="P20" s="7"/>
      <c r="Q20" s="7"/>
      <c r="R20" s="7"/>
      <c r="S20" s="7"/>
      <c r="T20" s="7"/>
      <c r="U20" s="7"/>
      <c r="V20" s="3"/>
      <c r="W20" s="3"/>
      <c r="X20" s="3"/>
      <c r="Y20" s="3"/>
      <c r="Z20" s="3"/>
    </row>
    <row r="21" ht="21.0" customHeight="1">
      <c r="A21" s="21" t="s">
        <v>20</v>
      </c>
      <c r="B21" s="7"/>
      <c r="C21" s="7"/>
      <c r="D21" s="7"/>
      <c r="E21" s="7"/>
      <c r="F21" s="7"/>
      <c r="G21" s="7"/>
      <c r="H21" s="7"/>
      <c r="I21" s="7"/>
      <c r="J21" s="7"/>
      <c r="K21" s="7"/>
      <c r="L21" s="7"/>
      <c r="M21" s="7"/>
      <c r="N21" s="7"/>
      <c r="O21" s="7"/>
      <c r="P21" s="7"/>
      <c r="Q21" s="7"/>
      <c r="R21" s="7"/>
      <c r="S21" s="7"/>
      <c r="T21" s="7"/>
      <c r="U21" s="7"/>
      <c r="V21" s="3"/>
      <c r="W21" s="3"/>
      <c r="X21" s="3"/>
      <c r="Y21" s="3"/>
      <c r="Z21" s="3"/>
    </row>
    <row r="22" ht="21.0" customHeight="1">
      <c r="A22" s="21" t="s">
        <v>21</v>
      </c>
      <c r="B22" s="7"/>
      <c r="C22" s="7"/>
      <c r="D22" s="7"/>
      <c r="E22" s="7"/>
      <c r="F22" s="7"/>
      <c r="G22" s="7"/>
      <c r="H22" s="7"/>
      <c r="I22" s="7"/>
      <c r="J22" s="7"/>
      <c r="K22" s="7"/>
      <c r="L22" s="7"/>
      <c r="M22" s="7"/>
      <c r="N22" s="7"/>
      <c r="O22" s="7"/>
      <c r="P22" s="7"/>
      <c r="Q22" s="7"/>
      <c r="R22" s="7"/>
      <c r="S22" s="7"/>
      <c r="T22" s="7"/>
      <c r="U22" s="7"/>
      <c r="V22" s="3"/>
      <c r="W22" s="3"/>
      <c r="X22" s="3"/>
      <c r="Y22" s="3"/>
      <c r="Z22" s="3"/>
    </row>
    <row r="23" ht="21.0" customHeight="1">
      <c r="A23" s="22" t="s">
        <v>22</v>
      </c>
      <c r="B23" s="7"/>
      <c r="C23" s="7"/>
      <c r="D23" s="7"/>
      <c r="E23" s="7"/>
      <c r="F23" s="7"/>
      <c r="G23" s="7"/>
      <c r="H23" s="7"/>
      <c r="I23" s="7"/>
      <c r="J23" s="7"/>
      <c r="K23" s="7"/>
      <c r="L23" s="7"/>
      <c r="M23" s="7"/>
      <c r="N23" s="7"/>
      <c r="O23" s="7"/>
      <c r="P23" s="7"/>
      <c r="Q23" s="7"/>
      <c r="R23" s="7"/>
      <c r="S23" s="7"/>
      <c r="T23" s="7"/>
      <c r="U23" s="7"/>
      <c r="V23" s="3"/>
      <c r="W23" s="3"/>
      <c r="X23" s="3"/>
      <c r="Y23" s="3"/>
      <c r="Z23" s="3"/>
    </row>
    <row r="24" ht="127.5" customHeight="1">
      <c r="A24" s="6" t="s">
        <v>23</v>
      </c>
      <c r="B24" s="7"/>
      <c r="C24" s="7"/>
      <c r="D24" s="7"/>
      <c r="E24" s="7"/>
      <c r="F24" s="7"/>
      <c r="G24" s="7"/>
      <c r="H24" s="7"/>
      <c r="I24" s="7"/>
      <c r="J24" s="7"/>
      <c r="K24" s="7"/>
      <c r="L24" s="7"/>
      <c r="M24" s="7"/>
      <c r="N24" s="7"/>
      <c r="O24" s="7"/>
      <c r="P24" s="7"/>
      <c r="Q24" s="7"/>
      <c r="R24" s="7"/>
      <c r="S24" s="7"/>
      <c r="T24" s="7"/>
      <c r="U24" s="7"/>
      <c r="V24" s="3"/>
      <c r="W24" s="3"/>
      <c r="X24" s="3"/>
      <c r="Y24" s="3"/>
      <c r="Z24" s="3"/>
    </row>
    <row r="25" ht="21.0" customHeight="1">
      <c r="A25" s="12" t="s">
        <v>24</v>
      </c>
      <c r="B25" s="7"/>
      <c r="C25" s="7"/>
      <c r="D25" s="7"/>
      <c r="E25" s="7"/>
      <c r="F25" s="7"/>
      <c r="G25" s="7"/>
      <c r="H25" s="7"/>
      <c r="I25" s="7"/>
      <c r="J25" s="7"/>
      <c r="K25" s="7"/>
      <c r="L25" s="7"/>
      <c r="M25" s="7"/>
      <c r="N25" s="7"/>
      <c r="O25" s="7"/>
      <c r="P25" s="7"/>
      <c r="Q25" s="7"/>
      <c r="R25" s="7"/>
      <c r="S25" s="7"/>
      <c r="T25" s="7"/>
      <c r="U25" s="7"/>
      <c r="V25" s="3"/>
      <c r="W25" s="3"/>
      <c r="X25" s="3"/>
      <c r="Y25" s="3"/>
      <c r="Z25" s="3"/>
    </row>
    <row r="26" ht="70.5" customHeight="1">
      <c r="A26" s="17" t="s">
        <v>25</v>
      </c>
      <c r="B26" s="7"/>
      <c r="C26" s="7"/>
      <c r="D26" s="7"/>
      <c r="E26" s="7"/>
      <c r="F26" s="7"/>
      <c r="G26" s="7"/>
      <c r="H26" s="7"/>
      <c r="I26" s="7"/>
      <c r="J26" s="7"/>
      <c r="K26" s="7"/>
      <c r="L26" s="7"/>
      <c r="M26" s="7"/>
      <c r="N26" s="7"/>
      <c r="O26" s="7"/>
      <c r="P26" s="7"/>
      <c r="Q26" s="7"/>
      <c r="R26" s="7"/>
      <c r="S26" s="7"/>
      <c r="T26" s="7"/>
      <c r="U26" s="7"/>
      <c r="V26" s="3"/>
      <c r="W26" s="3"/>
      <c r="X26" s="3"/>
      <c r="Y26" s="3"/>
      <c r="Z26" s="3"/>
    </row>
    <row r="27" ht="21.0" customHeight="1">
      <c r="A27" s="23" t="s">
        <v>26</v>
      </c>
      <c r="B27" s="24"/>
      <c r="C27" s="24"/>
      <c r="D27" s="24"/>
      <c r="E27" s="24"/>
      <c r="F27" s="24"/>
      <c r="G27" s="24"/>
      <c r="H27" s="24"/>
      <c r="I27" s="24"/>
      <c r="J27" s="24"/>
      <c r="K27" s="24"/>
      <c r="L27" s="24"/>
      <c r="M27" s="24"/>
      <c r="N27" s="24"/>
      <c r="O27" s="24"/>
      <c r="P27" s="24"/>
      <c r="Q27" s="24"/>
      <c r="R27" s="24"/>
      <c r="S27" s="24"/>
      <c r="T27" s="24"/>
      <c r="U27" s="24"/>
      <c r="V27" s="3"/>
      <c r="W27" s="3"/>
      <c r="X27" s="3"/>
      <c r="Y27" s="3"/>
      <c r="Z27" s="3"/>
    </row>
    <row r="28" ht="97.5" customHeight="1">
      <c r="A28" s="25" t="s">
        <v>27</v>
      </c>
      <c r="B28" s="7"/>
      <c r="C28" s="7"/>
      <c r="D28" s="7"/>
      <c r="E28" s="7"/>
      <c r="F28" s="7"/>
      <c r="G28" s="7"/>
      <c r="H28" s="7"/>
      <c r="I28" s="7"/>
      <c r="J28" s="7"/>
      <c r="K28" s="7"/>
      <c r="L28" s="7"/>
      <c r="M28" s="7"/>
      <c r="N28" s="7"/>
      <c r="O28" s="7"/>
      <c r="P28" s="7"/>
      <c r="Q28" s="7"/>
      <c r="R28" s="7"/>
      <c r="S28" s="7"/>
      <c r="T28" s="7"/>
      <c r="U28" s="7"/>
      <c r="V28" s="3"/>
      <c r="W28" s="3"/>
      <c r="X28" s="3"/>
      <c r="Y28" s="3"/>
      <c r="Z28" s="3"/>
    </row>
    <row r="29" ht="21.0" customHeight="1">
      <c r="A29" s="26" t="s">
        <v>28</v>
      </c>
      <c r="B29" s="18"/>
      <c r="C29" s="18"/>
      <c r="D29" s="18"/>
      <c r="E29" s="18"/>
      <c r="F29" s="18"/>
      <c r="G29" s="18"/>
      <c r="H29" s="18"/>
      <c r="I29" s="18"/>
      <c r="J29" s="18"/>
      <c r="K29" s="18"/>
      <c r="L29" s="18"/>
      <c r="M29" s="18"/>
      <c r="N29" s="18"/>
      <c r="O29" s="18"/>
      <c r="P29" s="18"/>
      <c r="Q29" s="18"/>
      <c r="R29" s="18"/>
      <c r="S29" s="18"/>
      <c r="T29" s="18"/>
      <c r="U29" s="18"/>
      <c r="V29" s="3"/>
      <c r="W29" s="3"/>
      <c r="X29" s="3"/>
      <c r="Y29" s="3"/>
      <c r="Z29" s="3"/>
    </row>
    <row r="30" ht="21.0" customHeight="1">
      <c r="A30" s="27" t="s">
        <v>29</v>
      </c>
      <c r="B30" s="2"/>
      <c r="C30" s="2"/>
      <c r="D30" s="2"/>
      <c r="E30" s="2"/>
      <c r="F30" s="2"/>
      <c r="G30" s="2"/>
      <c r="H30" s="2"/>
      <c r="I30" s="2"/>
      <c r="J30" s="2"/>
      <c r="K30" s="2"/>
      <c r="L30" s="2"/>
      <c r="M30" s="2"/>
      <c r="N30" s="2"/>
      <c r="O30" s="2"/>
      <c r="P30" s="2"/>
      <c r="Q30" s="2"/>
      <c r="R30" s="2"/>
      <c r="S30" s="2"/>
      <c r="T30" s="2"/>
      <c r="U30" s="2"/>
      <c r="V30" s="3"/>
      <c r="W30" s="3"/>
      <c r="X30" s="3"/>
      <c r="Y30" s="3"/>
      <c r="Z30" s="3"/>
    </row>
    <row r="31" ht="21.0" customHeight="1">
      <c r="A31" s="27" t="s">
        <v>30</v>
      </c>
      <c r="B31" s="2"/>
      <c r="C31" s="2"/>
      <c r="D31" s="2"/>
      <c r="E31" s="2"/>
      <c r="F31" s="2"/>
      <c r="G31" s="2"/>
      <c r="H31" s="2"/>
      <c r="I31" s="2"/>
      <c r="J31" s="2"/>
      <c r="K31" s="2"/>
      <c r="L31" s="2"/>
      <c r="M31" s="2"/>
      <c r="N31" s="2"/>
      <c r="O31" s="2"/>
      <c r="P31" s="2"/>
      <c r="Q31" s="2"/>
      <c r="R31" s="2"/>
      <c r="S31" s="2"/>
      <c r="T31" s="2"/>
      <c r="U31" s="2"/>
      <c r="V31" s="3"/>
      <c r="W31" s="3"/>
      <c r="X31" s="3"/>
      <c r="Y31" s="3"/>
      <c r="Z31" s="3"/>
    </row>
    <row r="32" ht="21.0" customHeight="1">
      <c r="A32" s="27" t="s">
        <v>31</v>
      </c>
      <c r="B32" s="7"/>
      <c r="C32" s="7"/>
      <c r="D32" s="7"/>
      <c r="E32" s="7"/>
      <c r="F32" s="7"/>
      <c r="G32" s="7"/>
      <c r="H32" s="7"/>
      <c r="I32" s="7"/>
      <c r="J32" s="7"/>
      <c r="K32" s="7"/>
      <c r="L32" s="7"/>
      <c r="M32" s="7"/>
      <c r="N32" s="7"/>
      <c r="O32" s="7"/>
      <c r="P32" s="7"/>
      <c r="Q32" s="7"/>
      <c r="R32" s="7"/>
      <c r="S32" s="7"/>
      <c r="T32" s="7"/>
      <c r="U32" s="7"/>
      <c r="V32" s="3"/>
      <c r="W32" s="3"/>
      <c r="X32" s="3"/>
      <c r="Y32" s="3"/>
      <c r="Z32" s="3"/>
    </row>
    <row r="33" ht="21.0" customHeight="1">
      <c r="A33" s="27" t="s">
        <v>32</v>
      </c>
      <c r="B33" s="7"/>
      <c r="C33" s="7"/>
      <c r="D33" s="7"/>
      <c r="E33" s="7"/>
      <c r="F33" s="7"/>
      <c r="G33" s="7"/>
      <c r="H33" s="7"/>
      <c r="I33" s="7"/>
      <c r="J33" s="7"/>
      <c r="K33" s="7"/>
      <c r="L33" s="7"/>
      <c r="M33" s="7"/>
      <c r="N33" s="7"/>
      <c r="O33" s="7"/>
      <c r="P33" s="7"/>
      <c r="Q33" s="7"/>
      <c r="R33" s="7"/>
      <c r="S33" s="7"/>
      <c r="T33" s="7"/>
      <c r="U33" s="7"/>
      <c r="V33" s="3"/>
      <c r="W33" s="3"/>
      <c r="X33" s="3"/>
      <c r="Y33" s="3"/>
      <c r="Z33" s="3"/>
    </row>
    <row r="34" ht="21.0" customHeight="1">
      <c r="A34" s="27" t="s">
        <v>33</v>
      </c>
      <c r="B34" s="7"/>
      <c r="C34" s="7"/>
      <c r="D34" s="7"/>
      <c r="E34" s="7"/>
      <c r="F34" s="7"/>
      <c r="G34" s="7"/>
      <c r="H34" s="7"/>
      <c r="I34" s="7"/>
      <c r="J34" s="7"/>
      <c r="K34" s="7"/>
      <c r="L34" s="7"/>
      <c r="M34" s="7"/>
      <c r="N34" s="7"/>
      <c r="O34" s="7"/>
      <c r="P34" s="7"/>
      <c r="Q34" s="7"/>
      <c r="R34" s="7"/>
      <c r="S34" s="7"/>
      <c r="T34" s="7"/>
      <c r="U34" s="7"/>
      <c r="V34" s="3"/>
      <c r="W34" s="3"/>
      <c r="X34" s="3"/>
      <c r="Y34" s="3"/>
      <c r="Z34" s="3"/>
    </row>
    <row r="35" ht="21.0" customHeight="1">
      <c r="A35" s="12" t="s">
        <v>34</v>
      </c>
      <c r="B35" s="7"/>
      <c r="C35" s="7"/>
      <c r="D35" s="7"/>
      <c r="E35" s="7"/>
      <c r="F35" s="7"/>
      <c r="G35" s="7"/>
      <c r="H35" s="7"/>
      <c r="I35" s="7"/>
      <c r="J35" s="7"/>
      <c r="K35" s="7"/>
      <c r="L35" s="7"/>
      <c r="M35" s="7"/>
      <c r="N35" s="7"/>
      <c r="O35" s="7"/>
      <c r="P35" s="7"/>
      <c r="Q35" s="7"/>
      <c r="R35" s="7"/>
      <c r="S35" s="7"/>
      <c r="T35" s="7"/>
      <c r="U35" s="7"/>
      <c r="V35" s="3"/>
      <c r="W35" s="3"/>
      <c r="X35" s="3"/>
      <c r="Y35" s="3"/>
      <c r="Z35" s="3"/>
    </row>
    <row r="36" ht="21.0" customHeight="1">
      <c r="A36" s="28" t="s">
        <v>35</v>
      </c>
      <c r="B36" s="18"/>
      <c r="C36" s="18"/>
      <c r="D36" s="18"/>
      <c r="E36" s="18"/>
      <c r="F36" s="18"/>
      <c r="G36" s="18"/>
      <c r="H36" s="18"/>
      <c r="I36" s="18"/>
      <c r="J36" s="18"/>
      <c r="K36" s="18"/>
      <c r="L36" s="18"/>
      <c r="M36" s="18"/>
      <c r="N36" s="18"/>
      <c r="O36" s="18"/>
      <c r="P36" s="18"/>
      <c r="Q36" s="18"/>
      <c r="R36" s="18"/>
      <c r="S36" s="18"/>
      <c r="T36" s="18"/>
      <c r="U36" s="18"/>
      <c r="V36" s="3"/>
      <c r="W36" s="3"/>
      <c r="X36" s="3"/>
      <c r="Y36" s="3"/>
      <c r="Z36" s="3"/>
    </row>
    <row r="37" ht="145.5" customHeight="1">
      <c r="A37" s="29" t="s">
        <v>36</v>
      </c>
      <c r="B37" s="30"/>
      <c r="C37" s="30"/>
      <c r="D37" s="30"/>
      <c r="E37" s="30"/>
      <c r="F37" s="30"/>
      <c r="G37" s="30"/>
      <c r="H37" s="30"/>
      <c r="I37" s="30"/>
      <c r="J37" s="30"/>
      <c r="K37" s="30"/>
      <c r="L37" s="30"/>
      <c r="M37" s="30"/>
      <c r="N37" s="30"/>
      <c r="O37" s="30"/>
      <c r="P37" s="30"/>
      <c r="Q37" s="30"/>
      <c r="R37" s="30"/>
      <c r="S37" s="30"/>
      <c r="T37" s="30"/>
      <c r="U37" s="30"/>
      <c r="V37" s="3"/>
      <c r="W37" s="3"/>
      <c r="X37" s="3"/>
      <c r="Y37" s="3"/>
      <c r="Z37" s="3"/>
    </row>
    <row r="38" ht="57.75" customHeight="1">
      <c r="A38" s="29" t="s">
        <v>37</v>
      </c>
      <c r="B38" s="30"/>
      <c r="C38" s="30"/>
      <c r="D38" s="30"/>
      <c r="E38" s="30"/>
      <c r="F38" s="30"/>
      <c r="G38" s="30"/>
      <c r="H38" s="30"/>
      <c r="I38" s="30"/>
      <c r="J38" s="30"/>
      <c r="K38" s="30"/>
      <c r="L38" s="30"/>
      <c r="M38" s="30"/>
      <c r="N38" s="30"/>
      <c r="O38" s="30"/>
      <c r="P38" s="30"/>
      <c r="Q38" s="30"/>
      <c r="R38" s="30"/>
      <c r="S38" s="30"/>
      <c r="T38" s="30"/>
      <c r="U38" s="30"/>
      <c r="V38" s="3"/>
      <c r="W38" s="3"/>
      <c r="X38" s="3"/>
      <c r="Y38" s="3"/>
      <c r="Z38" s="3"/>
    </row>
    <row r="39" ht="64.5" customHeight="1">
      <c r="A39" s="29" t="s">
        <v>38</v>
      </c>
      <c r="B39" s="30"/>
      <c r="C39" s="30"/>
      <c r="D39" s="30"/>
      <c r="E39" s="30"/>
      <c r="F39" s="30"/>
      <c r="G39" s="30"/>
      <c r="H39" s="30"/>
      <c r="I39" s="30"/>
      <c r="J39" s="30"/>
      <c r="K39" s="30"/>
      <c r="L39" s="30"/>
      <c r="M39" s="30"/>
      <c r="N39" s="30"/>
      <c r="O39" s="30"/>
      <c r="P39" s="30"/>
      <c r="Q39" s="30"/>
      <c r="R39" s="30"/>
      <c r="S39" s="30"/>
      <c r="T39" s="30"/>
      <c r="U39" s="30"/>
      <c r="V39" s="3"/>
      <c r="W39" s="3"/>
      <c r="X39" s="3"/>
      <c r="Y39" s="3"/>
      <c r="Z39" s="3"/>
    </row>
    <row r="40" ht="93.0" customHeight="1">
      <c r="A40" s="29" t="s">
        <v>39</v>
      </c>
      <c r="B40" s="30"/>
      <c r="C40" s="30"/>
      <c r="D40" s="30"/>
      <c r="E40" s="30"/>
      <c r="F40" s="30"/>
      <c r="G40" s="30"/>
      <c r="H40" s="30"/>
      <c r="I40" s="30"/>
      <c r="J40" s="30"/>
      <c r="K40" s="30"/>
      <c r="L40" s="30"/>
      <c r="M40" s="30"/>
      <c r="N40" s="30"/>
      <c r="O40" s="30"/>
      <c r="P40" s="30"/>
      <c r="Q40" s="30"/>
      <c r="R40" s="30"/>
      <c r="S40" s="30"/>
      <c r="T40" s="30"/>
      <c r="U40" s="30"/>
      <c r="V40" s="3"/>
      <c r="W40" s="3"/>
      <c r="X40" s="3"/>
      <c r="Y40" s="3"/>
      <c r="Z40" s="3"/>
    </row>
    <row r="41" ht="28.5" customHeight="1">
      <c r="A41" s="29" t="s">
        <v>40</v>
      </c>
      <c r="B41" s="30"/>
      <c r="C41" s="30"/>
      <c r="D41" s="30"/>
      <c r="E41" s="30"/>
      <c r="F41" s="30"/>
      <c r="G41" s="30"/>
      <c r="H41" s="30"/>
      <c r="I41" s="30"/>
      <c r="J41" s="30"/>
      <c r="K41" s="30"/>
      <c r="L41" s="30"/>
      <c r="M41" s="30"/>
      <c r="N41" s="30"/>
      <c r="O41" s="30"/>
      <c r="P41" s="30"/>
      <c r="Q41" s="30"/>
      <c r="R41" s="30"/>
      <c r="S41" s="30"/>
      <c r="T41" s="30"/>
      <c r="U41" s="30"/>
      <c r="V41" s="3"/>
      <c r="W41" s="3"/>
      <c r="X41" s="3"/>
      <c r="Y41" s="3"/>
      <c r="Z41" s="3"/>
    </row>
    <row r="42" ht="26.25" customHeight="1">
      <c r="A42" s="31" t="s">
        <v>41</v>
      </c>
      <c r="B42" s="30"/>
      <c r="C42" s="30"/>
      <c r="D42" s="30"/>
      <c r="E42" s="30"/>
      <c r="F42" s="30"/>
      <c r="G42" s="30"/>
      <c r="H42" s="30"/>
      <c r="I42" s="30"/>
      <c r="J42" s="30"/>
      <c r="K42" s="30"/>
      <c r="L42" s="30"/>
      <c r="M42" s="30"/>
      <c r="N42" s="30"/>
      <c r="O42" s="30"/>
      <c r="P42" s="30"/>
      <c r="Q42" s="30"/>
      <c r="R42" s="30"/>
      <c r="S42" s="30"/>
      <c r="T42" s="30"/>
      <c r="U42" s="30"/>
      <c r="V42" s="3"/>
      <c r="W42" s="3"/>
      <c r="X42" s="3"/>
      <c r="Y42" s="3"/>
      <c r="Z42" s="3"/>
    </row>
    <row r="43" ht="36.0" customHeight="1">
      <c r="A43" s="29" t="s">
        <v>42</v>
      </c>
      <c r="B43" s="30"/>
      <c r="C43" s="30"/>
      <c r="D43" s="30"/>
      <c r="E43" s="30"/>
      <c r="F43" s="30"/>
      <c r="G43" s="30"/>
      <c r="H43" s="30"/>
      <c r="I43" s="30"/>
      <c r="J43" s="30"/>
      <c r="K43" s="30"/>
      <c r="L43" s="30"/>
      <c r="M43" s="30"/>
      <c r="N43" s="30"/>
      <c r="O43" s="30"/>
      <c r="P43" s="30"/>
      <c r="Q43" s="30"/>
      <c r="R43" s="30"/>
      <c r="S43" s="30"/>
      <c r="T43" s="30"/>
      <c r="U43" s="30"/>
      <c r="V43" s="3"/>
      <c r="W43" s="3"/>
      <c r="X43" s="3"/>
      <c r="Y43" s="3"/>
      <c r="Z43" s="3"/>
    </row>
    <row r="44" ht="20.25" customHeight="1">
      <c r="A44" s="29" t="s">
        <v>43</v>
      </c>
      <c r="B44" s="30"/>
      <c r="C44" s="30"/>
      <c r="D44" s="30"/>
      <c r="E44" s="30"/>
      <c r="F44" s="30"/>
      <c r="G44" s="30"/>
      <c r="H44" s="30"/>
      <c r="I44" s="30"/>
      <c r="J44" s="30"/>
      <c r="K44" s="30"/>
      <c r="L44" s="30"/>
      <c r="M44" s="30"/>
      <c r="N44" s="30"/>
      <c r="O44" s="30"/>
      <c r="P44" s="30"/>
      <c r="Q44" s="30"/>
      <c r="R44" s="30"/>
      <c r="S44" s="30"/>
      <c r="T44" s="30"/>
      <c r="U44" s="30"/>
      <c r="V44" s="3"/>
      <c r="W44" s="3"/>
      <c r="X44" s="3"/>
      <c r="Y44" s="3"/>
      <c r="Z44" s="3"/>
    </row>
    <row r="45" ht="21.75" customHeight="1">
      <c r="A45" s="29" t="s">
        <v>44</v>
      </c>
      <c r="B45" s="30"/>
      <c r="C45" s="30"/>
      <c r="D45" s="30"/>
      <c r="E45" s="30"/>
      <c r="F45" s="30"/>
      <c r="G45" s="30"/>
      <c r="H45" s="30"/>
      <c r="I45" s="30"/>
      <c r="J45" s="30"/>
      <c r="K45" s="30"/>
      <c r="L45" s="30"/>
      <c r="M45" s="30"/>
      <c r="N45" s="30"/>
      <c r="O45" s="30"/>
      <c r="P45" s="30"/>
      <c r="Q45" s="30"/>
      <c r="R45" s="30"/>
      <c r="S45" s="30"/>
      <c r="T45" s="30"/>
      <c r="U45" s="30"/>
      <c r="V45" s="3"/>
      <c r="W45" s="3"/>
      <c r="X45" s="3"/>
      <c r="Y45" s="3"/>
      <c r="Z45" s="3"/>
    </row>
    <row r="46" ht="24.75" customHeight="1">
      <c r="A46" s="31" t="s">
        <v>45</v>
      </c>
      <c r="B46" s="30"/>
      <c r="C46" s="30"/>
      <c r="D46" s="30"/>
      <c r="E46" s="30"/>
      <c r="F46" s="30"/>
      <c r="G46" s="30"/>
      <c r="H46" s="30"/>
      <c r="I46" s="30"/>
      <c r="J46" s="30"/>
      <c r="K46" s="30"/>
      <c r="L46" s="30"/>
      <c r="M46" s="30"/>
      <c r="N46" s="30"/>
      <c r="O46" s="30"/>
      <c r="P46" s="30"/>
      <c r="Q46" s="30"/>
      <c r="R46" s="30"/>
      <c r="S46" s="30"/>
      <c r="T46" s="30"/>
      <c r="U46" s="30"/>
      <c r="V46" s="3"/>
      <c r="W46" s="3"/>
      <c r="X46" s="3"/>
      <c r="Y46" s="3"/>
      <c r="Z46" s="3"/>
    </row>
    <row r="47" ht="17.25" customHeight="1">
      <c r="A47" s="31" t="s">
        <v>46</v>
      </c>
      <c r="B47" s="30"/>
      <c r="C47" s="30"/>
      <c r="D47" s="30"/>
      <c r="E47" s="30"/>
      <c r="F47" s="30"/>
      <c r="G47" s="30"/>
      <c r="H47" s="30"/>
      <c r="I47" s="30"/>
      <c r="J47" s="30"/>
      <c r="K47" s="30"/>
      <c r="L47" s="30"/>
      <c r="M47" s="30"/>
      <c r="N47" s="30"/>
      <c r="O47" s="30"/>
      <c r="P47" s="30"/>
      <c r="Q47" s="30"/>
      <c r="R47" s="30"/>
      <c r="S47" s="30"/>
      <c r="T47" s="30"/>
      <c r="U47" s="30"/>
      <c r="V47" s="3"/>
      <c r="W47" s="3"/>
      <c r="X47" s="3"/>
      <c r="Y47" s="3"/>
      <c r="Z47" s="3"/>
    </row>
    <row r="48" ht="35.25" customHeight="1">
      <c r="A48" s="31" t="s">
        <v>47</v>
      </c>
      <c r="B48" s="30"/>
      <c r="C48" s="30"/>
      <c r="D48" s="30"/>
      <c r="E48" s="30"/>
      <c r="F48" s="30"/>
      <c r="G48" s="30"/>
      <c r="H48" s="30"/>
      <c r="I48" s="30"/>
      <c r="J48" s="30"/>
      <c r="K48" s="30"/>
      <c r="L48" s="30"/>
      <c r="M48" s="30"/>
      <c r="N48" s="30"/>
      <c r="O48" s="30"/>
      <c r="P48" s="30"/>
      <c r="Q48" s="30"/>
      <c r="R48" s="30"/>
      <c r="S48" s="30"/>
      <c r="T48" s="30"/>
      <c r="U48" s="30"/>
      <c r="V48" s="3"/>
      <c r="W48" s="3"/>
      <c r="X48" s="3"/>
      <c r="Y48" s="3"/>
      <c r="Z48" s="3"/>
    </row>
    <row r="49" ht="57.0" customHeight="1">
      <c r="A49" s="31" t="s">
        <v>48</v>
      </c>
      <c r="B49" s="30"/>
      <c r="C49" s="30"/>
      <c r="D49" s="30"/>
      <c r="E49" s="30"/>
      <c r="F49" s="30"/>
      <c r="G49" s="30"/>
      <c r="H49" s="30"/>
      <c r="I49" s="30"/>
      <c r="J49" s="30"/>
      <c r="K49" s="30"/>
      <c r="L49" s="30"/>
      <c r="M49" s="30"/>
      <c r="N49" s="30"/>
      <c r="O49" s="30"/>
      <c r="P49" s="30"/>
      <c r="Q49" s="30"/>
      <c r="R49" s="30"/>
      <c r="S49" s="30"/>
      <c r="T49" s="30"/>
      <c r="U49" s="30"/>
      <c r="V49" s="3"/>
      <c r="W49" s="3"/>
      <c r="X49" s="3"/>
      <c r="Y49" s="3"/>
      <c r="Z49" s="3"/>
    </row>
    <row r="50" ht="62.25" customHeight="1">
      <c r="A50" s="31" t="s">
        <v>49</v>
      </c>
      <c r="B50" s="30"/>
      <c r="C50" s="30"/>
      <c r="D50" s="30"/>
      <c r="E50" s="30"/>
      <c r="F50" s="30"/>
      <c r="G50" s="30"/>
      <c r="H50" s="30"/>
      <c r="I50" s="30"/>
      <c r="J50" s="30"/>
      <c r="K50" s="30"/>
      <c r="L50" s="30"/>
      <c r="M50" s="30"/>
      <c r="N50" s="30"/>
      <c r="O50" s="30"/>
      <c r="P50" s="30"/>
      <c r="Q50" s="30"/>
      <c r="R50" s="30"/>
      <c r="S50" s="30"/>
      <c r="T50" s="30"/>
      <c r="U50" s="30"/>
      <c r="V50" s="3"/>
      <c r="W50" s="3"/>
      <c r="X50" s="3"/>
      <c r="Y50" s="3"/>
      <c r="Z50" s="3"/>
    </row>
    <row r="51" ht="122.25" customHeight="1">
      <c r="A51" s="31" t="s">
        <v>50</v>
      </c>
      <c r="B51" s="30"/>
      <c r="C51" s="30"/>
      <c r="D51" s="30"/>
      <c r="E51" s="30"/>
      <c r="F51" s="30"/>
      <c r="G51" s="30"/>
      <c r="H51" s="30"/>
      <c r="I51" s="30"/>
      <c r="J51" s="30"/>
      <c r="K51" s="30"/>
      <c r="L51" s="30"/>
      <c r="M51" s="30"/>
      <c r="N51" s="30"/>
      <c r="O51" s="30"/>
      <c r="P51" s="30"/>
      <c r="Q51" s="30"/>
      <c r="R51" s="30"/>
      <c r="S51" s="30"/>
      <c r="T51" s="30"/>
      <c r="U51" s="30"/>
      <c r="V51" s="3"/>
      <c r="W51" s="3"/>
      <c r="X51" s="3"/>
      <c r="Y51" s="3"/>
      <c r="Z51" s="3"/>
    </row>
    <row r="52" ht="69.75" customHeight="1">
      <c r="A52" s="31" t="s">
        <v>51</v>
      </c>
      <c r="B52" s="30"/>
      <c r="C52" s="30"/>
      <c r="D52" s="30"/>
      <c r="E52" s="30"/>
      <c r="F52" s="30"/>
      <c r="G52" s="30"/>
      <c r="H52" s="30"/>
      <c r="I52" s="30"/>
      <c r="J52" s="30"/>
      <c r="K52" s="30"/>
      <c r="L52" s="30"/>
      <c r="M52" s="30"/>
      <c r="N52" s="30"/>
      <c r="O52" s="30"/>
      <c r="P52" s="30"/>
      <c r="Q52" s="30"/>
      <c r="R52" s="30"/>
      <c r="S52" s="30"/>
      <c r="T52" s="30"/>
      <c r="U52" s="30"/>
      <c r="V52" s="3"/>
      <c r="W52" s="3"/>
      <c r="X52" s="3"/>
      <c r="Y52" s="3"/>
      <c r="Z52" s="3"/>
    </row>
    <row r="53" ht="24.0" customHeight="1">
      <c r="A53" s="31" t="s">
        <v>52</v>
      </c>
      <c r="B53" s="30"/>
      <c r="C53" s="30"/>
      <c r="D53" s="30"/>
      <c r="E53" s="30"/>
      <c r="F53" s="30"/>
      <c r="G53" s="30"/>
      <c r="H53" s="30"/>
      <c r="I53" s="30"/>
      <c r="J53" s="30"/>
      <c r="K53" s="30"/>
      <c r="L53" s="30"/>
      <c r="M53" s="30"/>
      <c r="N53" s="30"/>
      <c r="O53" s="30"/>
      <c r="P53" s="30"/>
      <c r="Q53" s="30"/>
      <c r="R53" s="30"/>
      <c r="S53" s="30"/>
      <c r="T53" s="30"/>
      <c r="U53" s="30"/>
      <c r="V53" s="3"/>
      <c r="W53" s="3"/>
      <c r="X53" s="3"/>
      <c r="Y53" s="3"/>
      <c r="Z53" s="3"/>
    </row>
    <row r="54" ht="23.25" customHeight="1">
      <c r="A54" s="31" t="s">
        <v>53</v>
      </c>
      <c r="B54" s="30"/>
      <c r="C54" s="30"/>
      <c r="D54" s="30"/>
      <c r="E54" s="30"/>
      <c r="F54" s="30"/>
      <c r="G54" s="30"/>
      <c r="H54" s="30"/>
      <c r="I54" s="30"/>
      <c r="J54" s="30"/>
      <c r="K54" s="30"/>
      <c r="L54" s="30"/>
      <c r="M54" s="30"/>
      <c r="N54" s="30"/>
      <c r="O54" s="30"/>
      <c r="P54" s="30"/>
      <c r="Q54" s="30"/>
      <c r="R54" s="30"/>
      <c r="S54" s="30"/>
      <c r="T54" s="30"/>
      <c r="U54" s="30"/>
      <c r="V54" s="3"/>
      <c r="W54" s="3"/>
      <c r="X54" s="3"/>
      <c r="Y54" s="3"/>
      <c r="Z54" s="3"/>
    </row>
    <row r="55" ht="101.25" customHeight="1">
      <c r="A55" s="31" t="s">
        <v>54</v>
      </c>
      <c r="B55" s="7"/>
      <c r="C55" s="7"/>
      <c r="D55" s="7"/>
      <c r="E55" s="7"/>
      <c r="F55" s="7"/>
      <c r="G55" s="7"/>
      <c r="H55" s="7"/>
      <c r="I55" s="7"/>
      <c r="J55" s="7"/>
      <c r="K55" s="7"/>
      <c r="L55" s="7"/>
      <c r="M55" s="7"/>
      <c r="N55" s="7"/>
      <c r="O55" s="7"/>
      <c r="P55" s="7"/>
      <c r="Q55" s="7"/>
      <c r="R55" s="7"/>
      <c r="S55" s="7"/>
      <c r="T55" s="7"/>
      <c r="U55" s="7"/>
      <c r="V55" s="3"/>
      <c r="W55" s="3"/>
      <c r="X55" s="3"/>
      <c r="Y55" s="3"/>
      <c r="Z55" s="3"/>
    </row>
    <row r="56" ht="51.75" customHeight="1">
      <c r="A56" s="31" t="s">
        <v>55</v>
      </c>
      <c r="B56" s="7"/>
      <c r="C56" s="7"/>
      <c r="D56" s="7"/>
      <c r="E56" s="7"/>
      <c r="F56" s="7"/>
      <c r="G56" s="7"/>
      <c r="H56" s="7"/>
      <c r="I56" s="7"/>
      <c r="J56" s="7"/>
      <c r="K56" s="7"/>
      <c r="L56" s="7"/>
      <c r="M56" s="7"/>
      <c r="N56" s="7"/>
      <c r="O56" s="7"/>
      <c r="P56" s="7"/>
      <c r="Q56" s="7"/>
      <c r="R56" s="7"/>
      <c r="S56" s="7"/>
      <c r="T56" s="7"/>
      <c r="U56" s="7"/>
      <c r="V56" s="3"/>
      <c r="W56" s="3"/>
      <c r="X56" s="3"/>
      <c r="Y56" s="3"/>
      <c r="Z56" s="3"/>
    </row>
    <row r="57" ht="89.25" customHeight="1">
      <c r="A57" s="31" t="s">
        <v>56</v>
      </c>
      <c r="B57" s="7"/>
      <c r="C57" s="7"/>
      <c r="D57" s="7"/>
      <c r="E57" s="7"/>
      <c r="F57" s="7"/>
      <c r="G57" s="7"/>
      <c r="H57" s="7"/>
      <c r="I57" s="7"/>
      <c r="J57" s="7"/>
      <c r="K57" s="7"/>
      <c r="L57" s="7"/>
      <c r="M57" s="7"/>
      <c r="N57" s="7"/>
      <c r="O57" s="7"/>
      <c r="P57" s="7"/>
      <c r="Q57" s="7"/>
      <c r="R57" s="7"/>
      <c r="S57" s="7"/>
      <c r="T57" s="7"/>
      <c r="U57" s="7"/>
      <c r="V57" s="3"/>
      <c r="W57" s="3"/>
      <c r="X57" s="3"/>
      <c r="Y57" s="3"/>
      <c r="Z57" s="3"/>
    </row>
    <row r="58" ht="32.25" customHeight="1">
      <c r="A58" s="31" t="s">
        <v>57</v>
      </c>
      <c r="B58" s="7"/>
      <c r="C58" s="7"/>
      <c r="D58" s="7"/>
      <c r="E58" s="7"/>
      <c r="F58" s="7"/>
      <c r="G58" s="7"/>
      <c r="H58" s="7"/>
      <c r="I58" s="7"/>
      <c r="J58" s="7"/>
      <c r="K58" s="7"/>
      <c r="L58" s="7"/>
      <c r="M58" s="7"/>
      <c r="N58" s="7"/>
      <c r="O58" s="7"/>
      <c r="P58" s="7"/>
      <c r="Q58" s="7"/>
      <c r="R58" s="7"/>
      <c r="S58" s="7"/>
      <c r="T58" s="7"/>
      <c r="U58" s="7"/>
      <c r="V58" s="3"/>
      <c r="W58" s="3"/>
      <c r="X58" s="3"/>
      <c r="Y58" s="3"/>
      <c r="Z58" s="3"/>
    </row>
    <row r="59" ht="15.75" hidden="1" customHeight="1">
      <c r="A59" s="32"/>
      <c r="B59" s="2"/>
      <c r="C59" s="2"/>
      <c r="D59" s="2"/>
      <c r="E59" s="2"/>
      <c r="F59" s="2"/>
      <c r="G59" s="2"/>
      <c r="H59" s="2"/>
      <c r="I59" s="2"/>
      <c r="J59" s="2"/>
      <c r="K59" s="2"/>
      <c r="L59" s="2"/>
      <c r="M59" s="2"/>
      <c r="N59" s="2"/>
      <c r="O59" s="2"/>
      <c r="P59" s="2"/>
      <c r="Q59" s="2"/>
      <c r="R59" s="2"/>
      <c r="S59" s="2"/>
      <c r="T59" s="2"/>
      <c r="U59" s="2"/>
      <c r="V59" s="3"/>
      <c r="W59" s="3"/>
      <c r="X59" s="3"/>
      <c r="Y59" s="3"/>
      <c r="Z59" s="3"/>
    </row>
    <row r="60" ht="15.75" hidden="1" customHeight="1">
      <c r="A60" s="32"/>
      <c r="B60" s="2"/>
      <c r="C60" s="2"/>
      <c r="D60" s="2"/>
      <c r="E60" s="2"/>
      <c r="F60" s="2"/>
      <c r="G60" s="2"/>
      <c r="H60" s="2"/>
      <c r="I60" s="2"/>
      <c r="J60" s="2"/>
      <c r="K60" s="2"/>
      <c r="L60" s="2"/>
      <c r="M60" s="2"/>
      <c r="N60" s="2"/>
      <c r="O60" s="2"/>
      <c r="P60" s="2"/>
      <c r="Q60" s="2"/>
      <c r="R60" s="2"/>
      <c r="S60" s="2"/>
      <c r="T60" s="2"/>
      <c r="U60" s="2"/>
      <c r="V60" s="3"/>
      <c r="W60" s="3"/>
      <c r="X60" s="3"/>
      <c r="Y60" s="3"/>
      <c r="Z60" s="3"/>
    </row>
    <row r="61" ht="15.75" hidden="1" customHeight="1">
      <c r="A61" s="32"/>
      <c r="B61" s="2"/>
      <c r="C61" s="2"/>
      <c r="D61" s="2"/>
      <c r="E61" s="2"/>
      <c r="F61" s="2"/>
      <c r="G61" s="2"/>
      <c r="H61" s="2"/>
      <c r="I61" s="2"/>
      <c r="J61" s="2"/>
      <c r="K61" s="2"/>
      <c r="L61" s="2"/>
      <c r="M61" s="2"/>
      <c r="N61" s="2"/>
      <c r="O61" s="2"/>
      <c r="P61" s="2"/>
      <c r="Q61" s="2"/>
      <c r="R61" s="2"/>
      <c r="S61" s="2"/>
      <c r="T61" s="2"/>
      <c r="U61" s="2"/>
      <c r="V61" s="3"/>
      <c r="W61" s="3"/>
      <c r="X61" s="3"/>
      <c r="Y61" s="3"/>
      <c r="Z61" s="3"/>
    </row>
    <row r="62" ht="15.75" customHeight="1">
      <c r="A62" s="33"/>
      <c r="B62" s="33"/>
      <c r="C62" s="33"/>
      <c r="D62" s="33"/>
      <c r="E62" s="33"/>
      <c r="F62" s="33"/>
      <c r="G62" s="33"/>
      <c r="H62" s="33"/>
      <c r="I62" s="33"/>
      <c r="J62" s="33"/>
      <c r="K62" s="33"/>
      <c r="L62" s="33"/>
      <c r="M62" s="33"/>
      <c r="N62" s="33"/>
      <c r="O62" s="33"/>
      <c r="P62" s="33"/>
      <c r="Q62" s="33"/>
      <c r="R62" s="33"/>
      <c r="S62" s="33"/>
      <c r="T62" s="33"/>
      <c r="U62" s="33"/>
      <c r="V62" s="3"/>
      <c r="W62" s="3"/>
      <c r="X62" s="3"/>
      <c r="Y62" s="3"/>
      <c r="Z62" s="3"/>
    </row>
    <row r="63" ht="15.75" customHeight="1">
      <c r="A63" s="2"/>
      <c r="B63" s="2"/>
      <c r="C63" s="2"/>
      <c r="D63" s="2"/>
      <c r="E63" s="2"/>
      <c r="F63" s="2"/>
      <c r="G63" s="2"/>
      <c r="H63" s="2"/>
      <c r="I63" s="2"/>
      <c r="J63" s="2"/>
      <c r="K63" s="2"/>
      <c r="L63" s="2"/>
      <c r="M63" s="2"/>
      <c r="N63" s="2"/>
      <c r="O63" s="2"/>
      <c r="P63" s="2"/>
      <c r="Q63" s="2"/>
      <c r="R63" s="2"/>
      <c r="S63" s="2"/>
      <c r="T63" s="2"/>
      <c r="U63" s="2"/>
      <c r="V63" s="3"/>
      <c r="W63" s="3"/>
      <c r="X63" s="3"/>
      <c r="Y63" s="3"/>
      <c r="Z63" s="3"/>
    </row>
    <row r="64" ht="15.75" customHeight="1">
      <c r="A64" s="2"/>
      <c r="B64" s="2"/>
      <c r="C64" s="2"/>
      <c r="D64" s="2"/>
      <c r="E64" s="2"/>
      <c r="F64" s="2"/>
      <c r="G64" s="2"/>
      <c r="H64" s="2"/>
      <c r="I64" s="2"/>
      <c r="J64" s="2"/>
      <c r="K64" s="2"/>
      <c r="L64" s="2"/>
      <c r="M64" s="2"/>
      <c r="N64" s="2"/>
      <c r="O64" s="2"/>
      <c r="P64" s="2"/>
      <c r="Q64" s="2"/>
      <c r="R64" s="2"/>
      <c r="S64" s="2"/>
      <c r="T64" s="2"/>
      <c r="U64" s="2"/>
      <c r="V64" s="3"/>
      <c r="W64" s="3"/>
      <c r="X64" s="3"/>
      <c r="Y64" s="3"/>
      <c r="Z64" s="3"/>
    </row>
    <row r="65" ht="15.75" customHeight="1">
      <c r="A65" s="2"/>
      <c r="B65" s="2"/>
      <c r="C65" s="2"/>
      <c r="D65" s="2"/>
      <c r="E65" s="2"/>
      <c r="F65" s="2"/>
      <c r="G65" s="2"/>
      <c r="H65" s="2"/>
      <c r="I65" s="2"/>
      <c r="J65" s="2"/>
      <c r="K65" s="2"/>
      <c r="L65" s="2"/>
      <c r="M65" s="2"/>
      <c r="N65" s="2"/>
      <c r="O65" s="2"/>
      <c r="P65" s="2"/>
      <c r="Q65" s="2"/>
      <c r="R65" s="2"/>
      <c r="S65" s="2"/>
      <c r="T65" s="2"/>
      <c r="U65" s="2"/>
      <c r="V65" s="3"/>
      <c r="W65" s="3"/>
      <c r="X65" s="3"/>
      <c r="Y65" s="3"/>
      <c r="Z65" s="3"/>
    </row>
    <row r="66" ht="15.75" customHeight="1">
      <c r="A66" s="2"/>
      <c r="B66" s="2"/>
      <c r="C66" s="2"/>
      <c r="D66" s="2"/>
      <c r="E66" s="2"/>
      <c r="F66" s="2"/>
      <c r="G66" s="2"/>
      <c r="H66" s="2"/>
      <c r="I66" s="2"/>
      <c r="J66" s="2"/>
      <c r="K66" s="2"/>
      <c r="L66" s="2"/>
      <c r="M66" s="2"/>
      <c r="N66" s="2"/>
      <c r="O66" s="2"/>
      <c r="P66" s="2"/>
      <c r="Q66" s="2"/>
      <c r="R66" s="2"/>
      <c r="S66" s="2"/>
      <c r="T66" s="2"/>
      <c r="U66" s="2"/>
      <c r="V66" s="3"/>
      <c r="W66" s="3"/>
      <c r="X66" s="3"/>
      <c r="Y66" s="3"/>
      <c r="Z66" s="3"/>
    </row>
    <row r="67" ht="15.75" customHeight="1">
      <c r="A67" s="2"/>
      <c r="B67" s="2"/>
      <c r="C67" s="2"/>
      <c r="D67" s="2"/>
      <c r="E67" s="2"/>
      <c r="F67" s="2"/>
      <c r="G67" s="2"/>
      <c r="H67" s="2"/>
      <c r="I67" s="2"/>
      <c r="J67" s="2"/>
      <c r="K67" s="2"/>
      <c r="L67" s="2"/>
      <c r="M67" s="2"/>
      <c r="N67" s="2"/>
      <c r="O67" s="2"/>
      <c r="P67" s="2"/>
      <c r="Q67" s="2"/>
      <c r="R67" s="2"/>
      <c r="S67" s="2"/>
      <c r="T67" s="2"/>
      <c r="U67" s="2"/>
      <c r="V67" s="3"/>
      <c r="W67" s="3"/>
      <c r="X67" s="3"/>
      <c r="Y67" s="3"/>
      <c r="Z67" s="3"/>
    </row>
    <row r="68" ht="15.75" customHeight="1">
      <c r="A68" s="2"/>
      <c r="B68" s="2"/>
      <c r="C68" s="2"/>
      <c r="D68" s="2"/>
      <c r="E68" s="2"/>
      <c r="F68" s="2"/>
      <c r="G68" s="2"/>
      <c r="H68" s="2"/>
      <c r="I68" s="2"/>
      <c r="J68" s="2"/>
      <c r="K68" s="2"/>
      <c r="L68" s="2"/>
      <c r="M68" s="2"/>
      <c r="N68" s="2"/>
      <c r="O68" s="2"/>
      <c r="P68" s="2"/>
      <c r="Q68" s="2"/>
      <c r="R68" s="2"/>
      <c r="S68" s="2"/>
      <c r="T68" s="2"/>
      <c r="U68" s="2"/>
      <c r="V68" s="3"/>
      <c r="W68" s="3"/>
      <c r="X68" s="3"/>
      <c r="Y68" s="3"/>
      <c r="Z68" s="3"/>
    </row>
    <row r="69" ht="15.75" customHeight="1">
      <c r="A69" s="2"/>
      <c r="B69" s="2"/>
      <c r="C69" s="2"/>
      <c r="D69" s="2"/>
      <c r="E69" s="2"/>
      <c r="F69" s="2"/>
      <c r="G69" s="2"/>
      <c r="H69" s="2"/>
      <c r="I69" s="2"/>
      <c r="J69" s="2"/>
      <c r="K69" s="2"/>
      <c r="L69" s="2"/>
      <c r="M69" s="2"/>
      <c r="N69" s="2"/>
      <c r="O69" s="2"/>
      <c r="P69" s="2"/>
      <c r="Q69" s="2"/>
      <c r="R69" s="2"/>
      <c r="S69" s="2"/>
      <c r="T69" s="2"/>
      <c r="U69" s="2"/>
      <c r="V69" s="3"/>
      <c r="W69" s="3"/>
      <c r="X69" s="3"/>
      <c r="Y69" s="3"/>
      <c r="Z69" s="3"/>
    </row>
    <row r="70" ht="15.75" customHeight="1">
      <c r="A70" s="2"/>
      <c r="B70" s="2"/>
      <c r="C70" s="2"/>
      <c r="D70" s="2"/>
      <c r="E70" s="2"/>
      <c r="F70" s="2"/>
      <c r="G70" s="2"/>
      <c r="H70" s="2"/>
      <c r="I70" s="2"/>
      <c r="J70" s="2"/>
      <c r="K70" s="2"/>
      <c r="L70" s="2"/>
      <c r="M70" s="2"/>
      <c r="N70" s="2"/>
      <c r="O70" s="2"/>
      <c r="P70" s="2"/>
      <c r="Q70" s="2"/>
      <c r="R70" s="2"/>
      <c r="S70" s="2"/>
      <c r="T70" s="2"/>
      <c r="U70" s="2"/>
      <c r="V70" s="3"/>
      <c r="W70" s="3"/>
      <c r="X70" s="3"/>
      <c r="Y70" s="3"/>
      <c r="Z70" s="3"/>
    </row>
    <row r="71" ht="15.75" customHeight="1">
      <c r="A71" s="2"/>
      <c r="B71" s="2"/>
      <c r="C71" s="2"/>
      <c r="D71" s="2"/>
      <c r="E71" s="2"/>
      <c r="F71" s="2"/>
      <c r="G71" s="2"/>
      <c r="H71" s="2"/>
      <c r="I71" s="2"/>
      <c r="J71" s="2"/>
      <c r="K71" s="2"/>
      <c r="L71" s="2"/>
      <c r="M71" s="2"/>
      <c r="N71" s="2"/>
      <c r="O71" s="2"/>
      <c r="P71" s="2"/>
      <c r="Q71" s="2"/>
      <c r="R71" s="2"/>
      <c r="S71" s="2"/>
      <c r="T71" s="2"/>
      <c r="U71" s="2"/>
      <c r="V71" s="3"/>
      <c r="W71" s="3"/>
      <c r="X71" s="3"/>
      <c r="Y71" s="3"/>
      <c r="Z71" s="3"/>
    </row>
    <row r="72" ht="15.75" customHeight="1">
      <c r="A72" s="2"/>
      <c r="B72" s="2"/>
      <c r="C72" s="2"/>
      <c r="D72" s="2"/>
      <c r="E72" s="2"/>
      <c r="F72" s="2"/>
      <c r="G72" s="2"/>
      <c r="H72" s="2"/>
      <c r="I72" s="2"/>
      <c r="J72" s="2"/>
      <c r="K72" s="2"/>
      <c r="L72" s="2"/>
      <c r="M72" s="2"/>
      <c r="N72" s="2"/>
      <c r="O72" s="2"/>
      <c r="P72" s="2"/>
      <c r="Q72" s="2"/>
      <c r="R72" s="2"/>
      <c r="S72" s="2"/>
      <c r="T72" s="2"/>
      <c r="U72" s="2"/>
      <c r="V72" s="3"/>
      <c r="W72" s="3"/>
      <c r="X72" s="3"/>
      <c r="Y72" s="3"/>
      <c r="Z72" s="3"/>
    </row>
    <row r="73" ht="15.75" customHeight="1">
      <c r="A73" s="2"/>
      <c r="B73" s="2"/>
      <c r="C73" s="2"/>
      <c r="D73" s="2"/>
      <c r="E73" s="2"/>
      <c r="F73" s="2"/>
      <c r="G73" s="2"/>
      <c r="H73" s="2"/>
      <c r="I73" s="2"/>
      <c r="J73" s="2"/>
      <c r="K73" s="2"/>
      <c r="L73" s="2"/>
      <c r="M73" s="2"/>
      <c r="N73" s="2"/>
      <c r="O73" s="2"/>
      <c r="P73" s="2"/>
      <c r="Q73" s="2"/>
      <c r="R73" s="2"/>
      <c r="S73" s="2"/>
      <c r="T73" s="2"/>
      <c r="U73" s="2"/>
      <c r="V73" s="3"/>
      <c r="W73" s="3"/>
      <c r="X73" s="3"/>
      <c r="Y73" s="3"/>
      <c r="Z73" s="3"/>
    </row>
    <row r="74" ht="15.75" customHeight="1">
      <c r="A74" s="2"/>
      <c r="B74" s="2"/>
      <c r="C74" s="2"/>
      <c r="D74" s="2"/>
      <c r="E74" s="2"/>
      <c r="F74" s="2"/>
      <c r="G74" s="2"/>
      <c r="H74" s="2"/>
      <c r="I74" s="2"/>
      <c r="J74" s="2"/>
      <c r="K74" s="2"/>
      <c r="L74" s="2"/>
      <c r="M74" s="2"/>
      <c r="N74" s="2"/>
      <c r="O74" s="2"/>
      <c r="P74" s="2"/>
      <c r="Q74" s="2"/>
      <c r="R74" s="2"/>
      <c r="S74" s="2"/>
      <c r="T74" s="2"/>
      <c r="U74" s="2"/>
      <c r="V74" s="3"/>
      <c r="W74" s="3"/>
      <c r="X74" s="3"/>
      <c r="Y74" s="3"/>
      <c r="Z74" s="3"/>
    </row>
    <row r="75" ht="15.75" customHeight="1">
      <c r="A75" s="2"/>
      <c r="B75" s="2"/>
      <c r="C75" s="2"/>
      <c r="D75" s="2"/>
      <c r="E75" s="2"/>
      <c r="F75" s="2"/>
      <c r="G75" s="2"/>
      <c r="H75" s="2"/>
      <c r="I75" s="2"/>
      <c r="J75" s="2"/>
      <c r="K75" s="2"/>
      <c r="L75" s="2"/>
      <c r="M75" s="2"/>
      <c r="N75" s="2"/>
      <c r="O75" s="2"/>
      <c r="P75" s="2"/>
      <c r="Q75" s="2"/>
      <c r="R75" s="2"/>
      <c r="S75" s="2"/>
      <c r="T75" s="2"/>
      <c r="U75" s="2"/>
      <c r="V75" s="3"/>
      <c r="W75" s="3"/>
      <c r="X75" s="3"/>
      <c r="Y75" s="3"/>
      <c r="Z75" s="3"/>
    </row>
    <row r="76" ht="15.75" customHeight="1">
      <c r="A76" s="2"/>
      <c r="B76" s="2"/>
      <c r="C76" s="2"/>
      <c r="D76" s="2"/>
      <c r="E76" s="2"/>
      <c r="F76" s="2"/>
      <c r="G76" s="2"/>
      <c r="H76" s="2"/>
      <c r="I76" s="2"/>
      <c r="J76" s="2"/>
      <c r="K76" s="2"/>
      <c r="L76" s="2"/>
      <c r="M76" s="2"/>
      <c r="N76" s="2"/>
      <c r="O76" s="2"/>
      <c r="P76" s="2"/>
      <c r="Q76" s="2"/>
      <c r="R76" s="2"/>
      <c r="S76" s="2"/>
      <c r="T76" s="2"/>
      <c r="U76" s="2"/>
      <c r="V76" s="3"/>
      <c r="W76" s="3"/>
      <c r="X76" s="3"/>
      <c r="Y76" s="3"/>
      <c r="Z76" s="3"/>
    </row>
    <row r="77" ht="15.75" customHeight="1">
      <c r="A77" s="2"/>
      <c r="B77" s="2"/>
      <c r="C77" s="2"/>
      <c r="D77" s="2"/>
      <c r="E77" s="2"/>
      <c r="F77" s="2"/>
      <c r="G77" s="2"/>
      <c r="H77" s="2"/>
      <c r="I77" s="2"/>
      <c r="J77" s="2"/>
      <c r="K77" s="2"/>
      <c r="L77" s="2"/>
      <c r="M77" s="2"/>
      <c r="N77" s="2"/>
      <c r="O77" s="2"/>
      <c r="P77" s="2"/>
      <c r="Q77" s="2"/>
      <c r="R77" s="2"/>
      <c r="S77" s="2"/>
      <c r="T77" s="2"/>
      <c r="U77" s="2"/>
      <c r="V77" s="3"/>
      <c r="W77" s="3"/>
      <c r="X77" s="3"/>
      <c r="Y77" s="3"/>
      <c r="Z77" s="3"/>
    </row>
    <row r="78" ht="15.75" customHeight="1">
      <c r="A78" s="2"/>
      <c r="B78" s="2"/>
      <c r="C78" s="2"/>
      <c r="D78" s="2"/>
      <c r="E78" s="2"/>
      <c r="F78" s="2"/>
      <c r="G78" s="2"/>
      <c r="H78" s="2"/>
      <c r="I78" s="2"/>
      <c r="J78" s="2"/>
      <c r="K78" s="2"/>
      <c r="L78" s="2"/>
      <c r="M78" s="2"/>
      <c r="N78" s="2"/>
      <c r="O78" s="2"/>
      <c r="P78" s="2"/>
      <c r="Q78" s="2"/>
      <c r="R78" s="2"/>
      <c r="S78" s="2"/>
      <c r="T78" s="2"/>
      <c r="U78" s="2"/>
      <c r="V78" s="3"/>
      <c r="W78" s="3"/>
      <c r="X78" s="3"/>
      <c r="Y78" s="3"/>
      <c r="Z78" s="3"/>
    </row>
    <row r="79" ht="15.75" customHeight="1">
      <c r="A79" s="2"/>
      <c r="B79" s="2"/>
      <c r="C79" s="2"/>
      <c r="D79" s="2"/>
      <c r="E79" s="2"/>
      <c r="F79" s="2"/>
      <c r="G79" s="2"/>
      <c r="H79" s="2"/>
      <c r="I79" s="2"/>
      <c r="J79" s="2"/>
      <c r="K79" s="2"/>
      <c r="L79" s="2"/>
      <c r="M79" s="2"/>
      <c r="N79" s="2"/>
      <c r="O79" s="2"/>
      <c r="P79" s="2"/>
      <c r="Q79" s="2"/>
      <c r="R79" s="2"/>
      <c r="S79" s="2"/>
      <c r="T79" s="2"/>
      <c r="U79" s="2"/>
      <c r="V79" s="3"/>
      <c r="W79" s="3"/>
      <c r="X79" s="3"/>
      <c r="Y79" s="3"/>
      <c r="Z79" s="3"/>
    </row>
    <row r="80" ht="15.75" customHeight="1">
      <c r="A80" s="2"/>
      <c r="B80" s="2"/>
      <c r="C80" s="2"/>
      <c r="D80" s="2"/>
      <c r="E80" s="2"/>
      <c r="F80" s="2"/>
      <c r="G80" s="2"/>
      <c r="H80" s="2"/>
      <c r="I80" s="2"/>
      <c r="J80" s="2"/>
      <c r="K80" s="2"/>
      <c r="L80" s="2"/>
      <c r="M80" s="2"/>
      <c r="N80" s="2"/>
      <c r="O80" s="2"/>
      <c r="P80" s="2"/>
      <c r="Q80" s="2"/>
      <c r="R80" s="2"/>
      <c r="S80" s="2"/>
      <c r="T80" s="2"/>
      <c r="U80" s="2"/>
      <c r="V80" s="3"/>
      <c r="W80" s="3"/>
      <c r="X80" s="3"/>
      <c r="Y80" s="3"/>
      <c r="Z80" s="3"/>
    </row>
    <row r="81" ht="15.75" customHeight="1">
      <c r="A81" s="2"/>
      <c r="B81" s="2"/>
      <c r="C81" s="2"/>
      <c r="D81" s="2"/>
      <c r="E81" s="2"/>
      <c r="F81" s="2"/>
      <c r="G81" s="2"/>
      <c r="H81" s="2"/>
      <c r="I81" s="2"/>
      <c r="J81" s="2"/>
      <c r="K81" s="2"/>
      <c r="L81" s="2"/>
      <c r="M81" s="2"/>
      <c r="N81" s="2"/>
      <c r="O81" s="2"/>
      <c r="P81" s="2"/>
      <c r="Q81" s="2"/>
      <c r="R81" s="2"/>
      <c r="S81" s="2"/>
      <c r="T81" s="2"/>
      <c r="U81" s="2"/>
      <c r="V81" s="3"/>
      <c r="W81" s="3"/>
      <c r="X81" s="3"/>
      <c r="Y81" s="3"/>
      <c r="Z81" s="3"/>
    </row>
    <row r="82" ht="15.75" customHeight="1">
      <c r="A82" s="2"/>
      <c r="B82" s="2"/>
      <c r="C82" s="2"/>
      <c r="D82" s="2"/>
      <c r="E82" s="2"/>
      <c r="F82" s="2"/>
      <c r="G82" s="2"/>
      <c r="H82" s="2"/>
      <c r="I82" s="2"/>
      <c r="J82" s="2"/>
      <c r="K82" s="2"/>
      <c r="L82" s="2"/>
      <c r="M82" s="2"/>
      <c r="N82" s="2"/>
      <c r="O82" s="2"/>
      <c r="P82" s="2"/>
      <c r="Q82" s="2"/>
      <c r="R82" s="2"/>
      <c r="S82" s="2"/>
      <c r="T82" s="2"/>
      <c r="U82" s="2"/>
      <c r="V82" s="3"/>
      <c r="W82" s="3"/>
      <c r="X82" s="3"/>
      <c r="Y82" s="3"/>
      <c r="Z82" s="3"/>
    </row>
    <row r="83" ht="15.75" customHeight="1">
      <c r="A83" s="2"/>
      <c r="B83" s="2"/>
      <c r="C83" s="2"/>
      <c r="D83" s="2"/>
      <c r="E83" s="2"/>
      <c r="F83" s="2"/>
      <c r="G83" s="2"/>
      <c r="H83" s="2"/>
      <c r="I83" s="2"/>
      <c r="J83" s="2"/>
      <c r="K83" s="2"/>
      <c r="L83" s="2"/>
      <c r="M83" s="2"/>
      <c r="N83" s="2"/>
      <c r="O83" s="2"/>
      <c r="P83" s="2"/>
      <c r="Q83" s="2"/>
      <c r="R83" s="2"/>
      <c r="S83" s="2"/>
      <c r="T83" s="2"/>
      <c r="U83" s="2"/>
      <c r="V83" s="3"/>
      <c r="W83" s="3"/>
      <c r="X83" s="3"/>
      <c r="Y83" s="3"/>
      <c r="Z83" s="3"/>
    </row>
    <row r="84" ht="15.75" customHeight="1">
      <c r="A84" s="2"/>
      <c r="B84" s="2"/>
      <c r="C84" s="2"/>
      <c r="D84" s="2"/>
      <c r="E84" s="2"/>
      <c r="F84" s="2"/>
      <c r="G84" s="2"/>
      <c r="H84" s="2"/>
      <c r="I84" s="2"/>
      <c r="J84" s="2"/>
      <c r="K84" s="2"/>
      <c r="L84" s="2"/>
      <c r="M84" s="2"/>
      <c r="N84" s="2"/>
      <c r="O84" s="2"/>
      <c r="P84" s="2"/>
      <c r="Q84" s="2"/>
      <c r="R84" s="2"/>
      <c r="S84" s="2"/>
      <c r="T84" s="2"/>
      <c r="U84" s="2"/>
      <c r="V84" s="3"/>
      <c r="W84" s="3"/>
      <c r="X84" s="3"/>
      <c r="Y84" s="3"/>
      <c r="Z84" s="3"/>
    </row>
    <row r="85" ht="15.75" customHeight="1">
      <c r="A85" s="2"/>
      <c r="B85" s="2"/>
      <c r="C85" s="2"/>
      <c r="D85" s="2"/>
      <c r="E85" s="2"/>
      <c r="F85" s="2"/>
      <c r="G85" s="2"/>
      <c r="H85" s="2"/>
      <c r="I85" s="2"/>
      <c r="J85" s="2"/>
      <c r="K85" s="2"/>
      <c r="L85" s="2"/>
      <c r="M85" s="2"/>
      <c r="N85" s="2"/>
      <c r="O85" s="2"/>
      <c r="P85" s="2"/>
      <c r="Q85" s="2"/>
      <c r="R85" s="2"/>
      <c r="S85" s="2"/>
      <c r="T85" s="2"/>
      <c r="U85" s="2"/>
      <c r="V85" s="3"/>
      <c r="W85" s="3"/>
      <c r="X85" s="3"/>
      <c r="Y85" s="3"/>
      <c r="Z85" s="3"/>
    </row>
    <row r="86" ht="15.75" customHeight="1">
      <c r="A86" s="2"/>
      <c r="B86" s="2"/>
      <c r="C86" s="2"/>
      <c r="D86" s="2"/>
      <c r="E86" s="2"/>
      <c r="F86" s="2"/>
      <c r="G86" s="2"/>
      <c r="H86" s="2"/>
      <c r="I86" s="2"/>
      <c r="J86" s="2"/>
      <c r="K86" s="2"/>
      <c r="L86" s="2"/>
      <c r="M86" s="2"/>
      <c r="N86" s="2"/>
      <c r="O86" s="2"/>
      <c r="P86" s="2"/>
      <c r="Q86" s="2"/>
      <c r="R86" s="2"/>
      <c r="S86" s="2"/>
      <c r="T86" s="2"/>
      <c r="U86" s="2"/>
      <c r="V86" s="3"/>
      <c r="W86" s="3"/>
      <c r="X86" s="3"/>
      <c r="Y86" s="3"/>
      <c r="Z86" s="3"/>
    </row>
    <row r="87" ht="15.75" customHeight="1">
      <c r="A87" s="2"/>
      <c r="B87" s="2"/>
      <c r="C87" s="2"/>
      <c r="D87" s="2"/>
      <c r="E87" s="2"/>
      <c r="F87" s="2"/>
      <c r="G87" s="2"/>
      <c r="H87" s="2"/>
      <c r="I87" s="2"/>
      <c r="J87" s="2"/>
      <c r="K87" s="2"/>
      <c r="L87" s="2"/>
      <c r="M87" s="2"/>
      <c r="N87" s="2"/>
      <c r="O87" s="2"/>
      <c r="P87" s="2"/>
      <c r="Q87" s="2"/>
      <c r="R87" s="2"/>
      <c r="S87" s="2"/>
      <c r="T87" s="2"/>
      <c r="U87" s="2"/>
      <c r="V87" s="3"/>
      <c r="W87" s="3"/>
      <c r="X87" s="3"/>
      <c r="Y87" s="3"/>
      <c r="Z87" s="3"/>
    </row>
    <row r="88" ht="15.75" customHeight="1">
      <c r="A88" s="2"/>
      <c r="B88" s="2"/>
      <c r="C88" s="2"/>
      <c r="D88" s="2"/>
      <c r="E88" s="2"/>
      <c r="F88" s="2"/>
      <c r="G88" s="2"/>
      <c r="H88" s="2"/>
      <c r="I88" s="2"/>
      <c r="J88" s="2"/>
      <c r="K88" s="2"/>
      <c r="L88" s="2"/>
      <c r="M88" s="2"/>
      <c r="N88" s="2"/>
      <c r="O88" s="2"/>
      <c r="P88" s="2"/>
      <c r="Q88" s="2"/>
      <c r="R88" s="2"/>
      <c r="S88" s="2"/>
      <c r="T88" s="2"/>
      <c r="U88" s="2"/>
      <c r="V88" s="3"/>
      <c r="W88" s="3"/>
      <c r="X88" s="3"/>
      <c r="Y88" s="3"/>
      <c r="Z88" s="3"/>
    </row>
    <row r="89" ht="15.75" customHeight="1">
      <c r="A89" s="2"/>
      <c r="B89" s="2"/>
      <c r="C89" s="2"/>
      <c r="D89" s="2"/>
      <c r="E89" s="2"/>
      <c r="F89" s="2"/>
      <c r="G89" s="2"/>
      <c r="H89" s="2"/>
      <c r="I89" s="2"/>
      <c r="J89" s="2"/>
      <c r="K89" s="2"/>
      <c r="L89" s="2"/>
      <c r="M89" s="2"/>
      <c r="N89" s="2"/>
      <c r="O89" s="2"/>
      <c r="P89" s="2"/>
      <c r="Q89" s="2"/>
      <c r="R89" s="2"/>
      <c r="S89" s="2"/>
      <c r="T89" s="2"/>
      <c r="U89" s="2"/>
      <c r="V89" s="3"/>
      <c r="W89" s="3"/>
      <c r="X89" s="3"/>
      <c r="Y89" s="3"/>
      <c r="Z89" s="3"/>
    </row>
    <row r="90" ht="15.75" customHeight="1">
      <c r="A90" s="2"/>
      <c r="B90" s="2"/>
      <c r="C90" s="2"/>
      <c r="D90" s="2"/>
      <c r="E90" s="2"/>
      <c r="F90" s="2"/>
      <c r="G90" s="2"/>
      <c r="H90" s="2"/>
      <c r="I90" s="2"/>
      <c r="J90" s="2"/>
      <c r="K90" s="2"/>
      <c r="L90" s="2"/>
      <c r="M90" s="2"/>
      <c r="N90" s="2"/>
      <c r="O90" s="2"/>
      <c r="P90" s="2"/>
      <c r="Q90" s="2"/>
      <c r="R90" s="2"/>
      <c r="S90" s="2"/>
      <c r="T90" s="2"/>
      <c r="U90" s="2"/>
      <c r="V90" s="3"/>
      <c r="W90" s="3"/>
      <c r="X90" s="3"/>
      <c r="Y90" s="3"/>
      <c r="Z90" s="3"/>
    </row>
    <row r="91" ht="15.75" customHeight="1">
      <c r="A91" s="2"/>
      <c r="B91" s="2"/>
      <c r="C91" s="2"/>
      <c r="D91" s="2"/>
      <c r="E91" s="2"/>
      <c r="F91" s="2"/>
      <c r="G91" s="2"/>
      <c r="H91" s="2"/>
      <c r="I91" s="2"/>
      <c r="J91" s="2"/>
      <c r="K91" s="2"/>
      <c r="L91" s="2"/>
      <c r="M91" s="2"/>
      <c r="N91" s="2"/>
      <c r="O91" s="2"/>
      <c r="P91" s="2"/>
      <c r="Q91" s="2"/>
      <c r="R91" s="2"/>
      <c r="S91" s="2"/>
      <c r="T91" s="2"/>
      <c r="U91" s="2"/>
      <c r="V91" s="3"/>
      <c r="W91" s="3"/>
      <c r="X91" s="3"/>
      <c r="Y91" s="3"/>
      <c r="Z91" s="3"/>
    </row>
    <row r="92" ht="15.75" customHeight="1">
      <c r="A92" s="2"/>
      <c r="B92" s="2"/>
      <c r="C92" s="2"/>
      <c r="D92" s="2"/>
      <c r="E92" s="2"/>
      <c r="F92" s="2"/>
      <c r="G92" s="2"/>
      <c r="H92" s="2"/>
      <c r="I92" s="2"/>
      <c r="J92" s="2"/>
      <c r="K92" s="2"/>
      <c r="L92" s="2"/>
      <c r="M92" s="2"/>
      <c r="N92" s="2"/>
      <c r="O92" s="2"/>
      <c r="P92" s="2"/>
      <c r="Q92" s="2"/>
      <c r="R92" s="2"/>
      <c r="S92" s="2"/>
      <c r="T92" s="2"/>
      <c r="U92" s="2"/>
      <c r="V92" s="3"/>
      <c r="W92" s="3"/>
      <c r="X92" s="3"/>
      <c r="Y92" s="3"/>
      <c r="Z92" s="3"/>
    </row>
    <row r="93" ht="15.75" customHeight="1">
      <c r="A93" s="2"/>
      <c r="B93" s="2"/>
      <c r="C93" s="2"/>
      <c r="D93" s="2"/>
      <c r="E93" s="2"/>
      <c r="F93" s="2"/>
      <c r="G93" s="2"/>
      <c r="H93" s="2"/>
      <c r="I93" s="2"/>
      <c r="J93" s="2"/>
      <c r="K93" s="2"/>
      <c r="L93" s="2"/>
      <c r="M93" s="2"/>
      <c r="N93" s="2"/>
      <c r="O93" s="2"/>
      <c r="P93" s="2"/>
      <c r="Q93" s="2"/>
      <c r="R93" s="2"/>
      <c r="S93" s="2"/>
      <c r="T93" s="2"/>
      <c r="U93" s="2"/>
      <c r="V93" s="3"/>
      <c r="W93" s="3"/>
      <c r="X93" s="3"/>
      <c r="Y93" s="3"/>
      <c r="Z93" s="3"/>
    </row>
    <row r="94" ht="15.75" customHeight="1">
      <c r="A94" s="2"/>
      <c r="B94" s="2"/>
      <c r="C94" s="2"/>
      <c r="D94" s="2"/>
      <c r="E94" s="2"/>
      <c r="F94" s="2"/>
      <c r="G94" s="2"/>
      <c r="H94" s="2"/>
      <c r="I94" s="2"/>
      <c r="J94" s="2"/>
      <c r="K94" s="2"/>
      <c r="L94" s="2"/>
      <c r="M94" s="2"/>
      <c r="N94" s="2"/>
      <c r="O94" s="2"/>
      <c r="P94" s="2"/>
      <c r="Q94" s="2"/>
      <c r="R94" s="2"/>
      <c r="S94" s="2"/>
      <c r="T94" s="2"/>
      <c r="U94" s="2"/>
      <c r="V94" s="3"/>
      <c r="W94" s="3"/>
      <c r="X94" s="3"/>
      <c r="Y94" s="3"/>
      <c r="Z94" s="3"/>
    </row>
    <row r="95" ht="15.75" customHeight="1">
      <c r="A95" s="2"/>
      <c r="B95" s="2"/>
      <c r="C95" s="2"/>
      <c r="D95" s="2"/>
      <c r="E95" s="2"/>
      <c r="F95" s="2"/>
      <c r="G95" s="2"/>
      <c r="H95" s="2"/>
      <c r="I95" s="2"/>
      <c r="J95" s="2"/>
      <c r="K95" s="2"/>
      <c r="L95" s="2"/>
      <c r="M95" s="2"/>
      <c r="N95" s="2"/>
      <c r="O95" s="2"/>
      <c r="P95" s="2"/>
      <c r="Q95" s="2"/>
      <c r="R95" s="2"/>
      <c r="S95" s="2"/>
      <c r="T95" s="2"/>
      <c r="U95" s="2"/>
      <c r="V95" s="3"/>
      <c r="W95" s="3"/>
      <c r="X95" s="3"/>
      <c r="Y95" s="3"/>
      <c r="Z95" s="3"/>
    </row>
    <row r="96" ht="15.75" customHeight="1">
      <c r="A96" s="2"/>
      <c r="B96" s="2"/>
      <c r="C96" s="2"/>
      <c r="D96" s="2"/>
      <c r="E96" s="2"/>
      <c r="F96" s="2"/>
      <c r="G96" s="2"/>
      <c r="H96" s="2"/>
      <c r="I96" s="2"/>
      <c r="J96" s="2"/>
      <c r="K96" s="2"/>
      <c r="L96" s="2"/>
      <c r="M96" s="2"/>
      <c r="N96" s="2"/>
      <c r="O96" s="2"/>
      <c r="P96" s="2"/>
      <c r="Q96" s="2"/>
      <c r="R96" s="2"/>
      <c r="S96" s="2"/>
      <c r="T96" s="2"/>
      <c r="U96" s="2"/>
      <c r="V96" s="3"/>
      <c r="W96" s="3"/>
      <c r="X96" s="3"/>
      <c r="Y96" s="3"/>
      <c r="Z96" s="3"/>
    </row>
    <row r="97" ht="15.75" customHeight="1">
      <c r="A97" s="2"/>
      <c r="B97" s="2"/>
      <c r="C97" s="2"/>
      <c r="D97" s="2"/>
      <c r="E97" s="2"/>
      <c r="F97" s="2"/>
      <c r="G97" s="2"/>
      <c r="H97" s="2"/>
      <c r="I97" s="2"/>
      <c r="J97" s="2"/>
      <c r="K97" s="2"/>
      <c r="L97" s="2"/>
      <c r="M97" s="2"/>
      <c r="N97" s="2"/>
      <c r="O97" s="2"/>
      <c r="P97" s="2"/>
      <c r="Q97" s="2"/>
      <c r="R97" s="2"/>
      <c r="S97" s="2"/>
      <c r="T97" s="2"/>
      <c r="U97" s="2"/>
      <c r="V97" s="3"/>
      <c r="W97" s="3"/>
      <c r="X97" s="3"/>
      <c r="Y97" s="3"/>
      <c r="Z97" s="3"/>
    </row>
    <row r="98" ht="15.75" customHeight="1">
      <c r="A98" s="2"/>
      <c r="B98" s="2"/>
      <c r="C98" s="2"/>
      <c r="D98" s="2"/>
      <c r="E98" s="2"/>
      <c r="F98" s="2"/>
      <c r="G98" s="2"/>
      <c r="H98" s="2"/>
      <c r="I98" s="2"/>
      <c r="J98" s="2"/>
      <c r="K98" s="2"/>
      <c r="L98" s="2"/>
      <c r="M98" s="2"/>
      <c r="N98" s="2"/>
      <c r="O98" s="2"/>
      <c r="P98" s="2"/>
      <c r="Q98" s="2"/>
      <c r="R98" s="2"/>
      <c r="S98" s="2"/>
      <c r="T98" s="2"/>
      <c r="U98" s="2"/>
      <c r="V98" s="3"/>
      <c r="W98" s="3"/>
      <c r="X98" s="3"/>
      <c r="Y98" s="3"/>
      <c r="Z98" s="3"/>
    </row>
    <row r="99" ht="15.75" customHeight="1">
      <c r="A99" s="2"/>
      <c r="B99" s="2"/>
      <c r="C99" s="2"/>
      <c r="D99" s="2"/>
      <c r="E99" s="2"/>
      <c r="F99" s="2"/>
      <c r="G99" s="2"/>
      <c r="H99" s="2"/>
      <c r="I99" s="2"/>
      <c r="J99" s="2"/>
      <c r="K99" s="2"/>
      <c r="L99" s="2"/>
      <c r="M99" s="2"/>
      <c r="N99" s="2"/>
      <c r="O99" s="2"/>
      <c r="P99" s="2"/>
      <c r="Q99" s="2"/>
      <c r="R99" s="2"/>
      <c r="S99" s="2"/>
      <c r="T99" s="2"/>
      <c r="U99" s="2"/>
      <c r="V99" s="3"/>
      <c r="W99" s="3"/>
      <c r="X99" s="3"/>
      <c r="Y99" s="3"/>
      <c r="Z99" s="3"/>
    </row>
    <row r="100" ht="15.75" customHeight="1">
      <c r="A100" s="2"/>
      <c r="B100" s="2"/>
      <c r="C100" s="2"/>
      <c r="D100" s="2"/>
      <c r="E100" s="2"/>
      <c r="F100" s="2"/>
      <c r="G100" s="2"/>
      <c r="H100" s="2"/>
      <c r="I100" s="2"/>
      <c r="J100" s="2"/>
      <c r="K100" s="2"/>
      <c r="L100" s="2"/>
      <c r="M100" s="2"/>
      <c r="N100" s="2"/>
      <c r="O100" s="2"/>
      <c r="P100" s="2"/>
      <c r="Q100" s="2"/>
      <c r="R100" s="2"/>
      <c r="S100" s="2"/>
      <c r="T100" s="2"/>
      <c r="U100" s="2"/>
      <c r="V100" s="3"/>
      <c r="W100" s="3"/>
      <c r="X100" s="3"/>
      <c r="Y100" s="3"/>
      <c r="Z100" s="3"/>
    </row>
    <row r="101" ht="15.75" customHeight="1">
      <c r="A101" s="2"/>
      <c r="B101" s="2"/>
      <c r="C101" s="2"/>
      <c r="D101" s="2"/>
      <c r="E101" s="2"/>
      <c r="F101" s="2"/>
      <c r="G101" s="2"/>
      <c r="H101" s="2"/>
      <c r="I101" s="2"/>
      <c r="J101" s="2"/>
      <c r="K101" s="2"/>
      <c r="L101" s="2"/>
      <c r="M101" s="2"/>
      <c r="N101" s="2"/>
      <c r="O101" s="2"/>
      <c r="P101" s="2"/>
      <c r="Q101" s="2"/>
      <c r="R101" s="2"/>
      <c r="S101" s="2"/>
      <c r="T101" s="2"/>
      <c r="U101" s="2"/>
      <c r="V101" s="3"/>
      <c r="W101" s="3"/>
      <c r="X101" s="3"/>
      <c r="Y101" s="3"/>
      <c r="Z101" s="3"/>
    </row>
    <row r="102" ht="15.75" customHeight="1">
      <c r="A102" s="2"/>
      <c r="B102" s="2"/>
      <c r="C102" s="2"/>
      <c r="D102" s="2"/>
      <c r="E102" s="2"/>
      <c r="F102" s="2"/>
      <c r="G102" s="2"/>
      <c r="H102" s="2"/>
      <c r="I102" s="2"/>
      <c r="J102" s="2"/>
      <c r="K102" s="2"/>
      <c r="L102" s="2"/>
      <c r="M102" s="2"/>
      <c r="N102" s="2"/>
      <c r="O102" s="2"/>
      <c r="P102" s="2"/>
      <c r="Q102" s="2"/>
      <c r="R102" s="2"/>
      <c r="S102" s="2"/>
      <c r="T102" s="2"/>
      <c r="U102" s="2"/>
      <c r="V102" s="3"/>
      <c r="W102" s="3"/>
      <c r="X102" s="3"/>
      <c r="Y102" s="3"/>
      <c r="Z102" s="3"/>
    </row>
    <row r="103" ht="15.75" customHeight="1">
      <c r="A103" s="2"/>
      <c r="B103" s="2"/>
      <c r="C103" s="2"/>
      <c r="D103" s="2"/>
      <c r="E103" s="2"/>
      <c r="F103" s="2"/>
      <c r="G103" s="2"/>
      <c r="H103" s="2"/>
      <c r="I103" s="2"/>
      <c r="J103" s="2"/>
      <c r="K103" s="2"/>
      <c r="L103" s="2"/>
      <c r="M103" s="2"/>
      <c r="N103" s="2"/>
      <c r="O103" s="2"/>
      <c r="P103" s="2"/>
      <c r="Q103" s="2"/>
      <c r="R103" s="2"/>
      <c r="S103" s="2"/>
      <c r="T103" s="2"/>
      <c r="U103" s="2"/>
      <c r="V103" s="3"/>
      <c r="W103" s="3"/>
      <c r="X103" s="3"/>
      <c r="Y103" s="3"/>
      <c r="Z103" s="3"/>
    </row>
    <row r="104" ht="15.75" customHeight="1">
      <c r="A104" s="2"/>
      <c r="B104" s="2"/>
      <c r="C104" s="2"/>
      <c r="D104" s="2"/>
      <c r="E104" s="2"/>
      <c r="F104" s="2"/>
      <c r="G104" s="2"/>
      <c r="H104" s="2"/>
      <c r="I104" s="2"/>
      <c r="J104" s="2"/>
      <c r="K104" s="2"/>
      <c r="L104" s="2"/>
      <c r="M104" s="2"/>
      <c r="N104" s="2"/>
      <c r="O104" s="2"/>
      <c r="P104" s="2"/>
      <c r="Q104" s="2"/>
      <c r="R104" s="2"/>
      <c r="S104" s="2"/>
      <c r="T104" s="2"/>
      <c r="U104" s="2"/>
      <c r="V104" s="3"/>
      <c r="W104" s="3"/>
      <c r="X104" s="3"/>
      <c r="Y104" s="3"/>
      <c r="Z104" s="3"/>
    </row>
    <row r="105" ht="15.75" customHeight="1">
      <c r="A105" s="2"/>
      <c r="B105" s="2"/>
      <c r="C105" s="2"/>
      <c r="D105" s="2"/>
      <c r="E105" s="2"/>
      <c r="F105" s="2"/>
      <c r="G105" s="2"/>
      <c r="H105" s="2"/>
      <c r="I105" s="2"/>
      <c r="J105" s="2"/>
      <c r="K105" s="2"/>
      <c r="L105" s="2"/>
      <c r="M105" s="2"/>
      <c r="N105" s="2"/>
      <c r="O105" s="2"/>
      <c r="P105" s="2"/>
      <c r="Q105" s="2"/>
      <c r="R105" s="2"/>
      <c r="S105" s="2"/>
      <c r="T105" s="2"/>
      <c r="U105" s="2"/>
      <c r="V105" s="3"/>
      <c r="W105" s="3"/>
      <c r="X105" s="3"/>
      <c r="Y105" s="3"/>
      <c r="Z105" s="3"/>
    </row>
    <row r="106" ht="15.75" customHeight="1">
      <c r="A106" s="2"/>
      <c r="B106" s="2"/>
      <c r="C106" s="2"/>
      <c r="D106" s="2"/>
      <c r="E106" s="2"/>
      <c r="F106" s="2"/>
      <c r="G106" s="2"/>
      <c r="H106" s="2"/>
      <c r="I106" s="2"/>
      <c r="J106" s="2"/>
      <c r="K106" s="2"/>
      <c r="L106" s="2"/>
      <c r="M106" s="2"/>
      <c r="N106" s="2"/>
      <c r="O106" s="2"/>
      <c r="P106" s="2"/>
      <c r="Q106" s="2"/>
      <c r="R106" s="2"/>
      <c r="S106" s="2"/>
      <c r="T106" s="2"/>
      <c r="U106" s="2"/>
      <c r="V106" s="3"/>
      <c r="W106" s="3"/>
      <c r="X106" s="3"/>
      <c r="Y106" s="3"/>
      <c r="Z106" s="3"/>
    </row>
    <row r="107" ht="15.75" customHeight="1">
      <c r="A107" s="2"/>
      <c r="B107" s="2"/>
      <c r="C107" s="2"/>
      <c r="D107" s="2"/>
      <c r="E107" s="2"/>
      <c r="F107" s="2"/>
      <c r="G107" s="2"/>
      <c r="H107" s="2"/>
      <c r="I107" s="2"/>
      <c r="J107" s="2"/>
      <c r="K107" s="2"/>
      <c r="L107" s="2"/>
      <c r="M107" s="2"/>
      <c r="N107" s="2"/>
      <c r="O107" s="2"/>
      <c r="P107" s="2"/>
      <c r="Q107" s="2"/>
      <c r="R107" s="2"/>
      <c r="S107" s="2"/>
      <c r="T107" s="2"/>
      <c r="U107" s="2"/>
      <c r="V107" s="3"/>
      <c r="W107" s="3"/>
      <c r="X107" s="3"/>
      <c r="Y107" s="3"/>
      <c r="Z107" s="3"/>
    </row>
    <row r="108" ht="15.75" customHeight="1">
      <c r="A108" s="2"/>
      <c r="B108" s="2"/>
      <c r="C108" s="2"/>
      <c r="D108" s="2"/>
      <c r="E108" s="2"/>
      <c r="F108" s="2"/>
      <c r="G108" s="2"/>
      <c r="H108" s="2"/>
      <c r="I108" s="2"/>
      <c r="J108" s="2"/>
      <c r="K108" s="2"/>
      <c r="L108" s="2"/>
      <c r="M108" s="2"/>
      <c r="N108" s="2"/>
      <c r="O108" s="2"/>
      <c r="P108" s="2"/>
      <c r="Q108" s="2"/>
      <c r="R108" s="2"/>
      <c r="S108" s="2"/>
      <c r="T108" s="2"/>
      <c r="U108" s="2"/>
      <c r="V108" s="3"/>
      <c r="W108" s="3"/>
      <c r="X108" s="3"/>
      <c r="Y108" s="3"/>
      <c r="Z108" s="3"/>
    </row>
    <row r="109" ht="15.75" customHeight="1">
      <c r="A109" s="2"/>
      <c r="B109" s="2"/>
      <c r="C109" s="2"/>
      <c r="D109" s="2"/>
      <c r="E109" s="2"/>
      <c r="F109" s="2"/>
      <c r="G109" s="2"/>
      <c r="H109" s="2"/>
      <c r="I109" s="2"/>
      <c r="J109" s="2"/>
      <c r="K109" s="2"/>
      <c r="L109" s="2"/>
      <c r="M109" s="2"/>
      <c r="N109" s="2"/>
      <c r="O109" s="2"/>
      <c r="P109" s="2"/>
      <c r="Q109" s="2"/>
      <c r="R109" s="2"/>
      <c r="S109" s="2"/>
      <c r="T109" s="2"/>
      <c r="U109" s="2"/>
      <c r="V109" s="3"/>
      <c r="W109" s="3"/>
      <c r="X109" s="3"/>
      <c r="Y109" s="3"/>
      <c r="Z109" s="3"/>
    </row>
    <row r="110" ht="15.75" customHeight="1">
      <c r="A110" s="2"/>
      <c r="B110" s="2"/>
      <c r="C110" s="2"/>
      <c r="D110" s="2"/>
      <c r="E110" s="2"/>
      <c r="F110" s="2"/>
      <c r="G110" s="2"/>
      <c r="H110" s="2"/>
      <c r="I110" s="2"/>
      <c r="J110" s="2"/>
      <c r="K110" s="2"/>
      <c r="L110" s="2"/>
      <c r="M110" s="2"/>
      <c r="N110" s="2"/>
      <c r="O110" s="2"/>
      <c r="P110" s="2"/>
      <c r="Q110" s="2"/>
      <c r="R110" s="2"/>
      <c r="S110" s="2"/>
      <c r="T110" s="2"/>
      <c r="U110" s="2"/>
      <c r="V110" s="3"/>
      <c r="W110" s="3"/>
      <c r="X110" s="3"/>
      <c r="Y110" s="3"/>
      <c r="Z110" s="3"/>
    </row>
    <row r="111" ht="15.75" customHeight="1">
      <c r="A111" s="2"/>
      <c r="B111" s="2"/>
      <c r="C111" s="2"/>
      <c r="D111" s="2"/>
      <c r="E111" s="2"/>
      <c r="F111" s="2"/>
      <c r="G111" s="2"/>
      <c r="H111" s="2"/>
      <c r="I111" s="2"/>
      <c r="J111" s="2"/>
      <c r="K111" s="2"/>
      <c r="L111" s="2"/>
      <c r="M111" s="2"/>
      <c r="N111" s="2"/>
      <c r="O111" s="2"/>
      <c r="P111" s="2"/>
      <c r="Q111" s="2"/>
      <c r="R111" s="2"/>
      <c r="S111" s="2"/>
      <c r="T111" s="2"/>
      <c r="U111" s="2"/>
      <c r="V111" s="3"/>
      <c r="W111" s="3"/>
      <c r="X111" s="3"/>
      <c r="Y111" s="3"/>
      <c r="Z111" s="3"/>
    </row>
    <row r="112" ht="15.75" customHeight="1">
      <c r="A112" s="2"/>
      <c r="B112" s="2"/>
      <c r="C112" s="2"/>
      <c r="D112" s="2"/>
      <c r="E112" s="2"/>
      <c r="F112" s="2"/>
      <c r="G112" s="2"/>
      <c r="H112" s="2"/>
      <c r="I112" s="2"/>
      <c r="J112" s="2"/>
      <c r="K112" s="2"/>
      <c r="L112" s="2"/>
      <c r="M112" s="2"/>
      <c r="N112" s="2"/>
      <c r="O112" s="2"/>
      <c r="P112" s="2"/>
      <c r="Q112" s="2"/>
      <c r="R112" s="2"/>
      <c r="S112" s="2"/>
      <c r="T112" s="2"/>
      <c r="U112" s="2"/>
      <c r="V112" s="3"/>
      <c r="W112" s="3"/>
      <c r="X112" s="3"/>
      <c r="Y112" s="3"/>
      <c r="Z112" s="3"/>
    </row>
    <row r="113" ht="15.75" customHeight="1">
      <c r="A113" s="2"/>
      <c r="B113" s="2"/>
      <c r="C113" s="2"/>
      <c r="D113" s="2"/>
      <c r="E113" s="2"/>
      <c r="F113" s="2"/>
      <c r="G113" s="2"/>
      <c r="H113" s="2"/>
      <c r="I113" s="2"/>
      <c r="J113" s="2"/>
      <c r="K113" s="2"/>
      <c r="L113" s="2"/>
      <c r="M113" s="2"/>
      <c r="N113" s="2"/>
      <c r="O113" s="2"/>
      <c r="P113" s="2"/>
      <c r="Q113" s="2"/>
      <c r="R113" s="2"/>
      <c r="S113" s="2"/>
      <c r="T113" s="2"/>
      <c r="U113" s="2"/>
      <c r="V113" s="3"/>
      <c r="W113" s="3"/>
      <c r="X113" s="3"/>
      <c r="Y113" s="3"/>
      <c r="Z113" s="3"/>
    </row>
    <row r="114" ht="15.75" customHeight="1">
      <c r="A114" s="2"/>
      <c r="B114" s="2"/>
      <c r="C114" s="2"/>
      <c r="D114" s="2"/>
      <c r="E114" s="2"/>
      <c r="F114" s="2"/>
      <c r="G114" s="2"/>
      <c r="H114" s="2"/>
      <c r="I114" s="2"/>
      <c r="J114" s="2"/>
      <c r="K114" s="2"/>
      <c r="L114" s="2"/>
      <c r="M114" s="2"/>
      <c r="N114" s="2"/>
      <c r="O114" s="2"/>
      <c r="P114" s="2"/>
      <c r="Q114" s="2"/>
      <c r="R114" s="2"/>
      <c r="S114" s="2"/>
      <c r="T114" s="2"/>
      <c r="U114" s="2"/>
      <c r="V114" s="3"/>
      <c r="W114" s="3"/>
      <c r="X114" s="3"/>
      <c r="Y114" s="3"/>
      <c r="Z114" s="3"/>
    </row>
    <row r="115" ht="15.75" customHeight="1">
      <c r="A115" s="2"/>
      <c r="B115" s="2"/>
      <c r="C115" s="2"/>
      <c r="D115" s="2"/>
      <c r="E115" s="2"/>
      <c r="F115" s="2"/>
      <c r="G115" s="2"/>
      <c r="H115" s="2"/>
      <c r="I115" s="2"/>
      <c r="J115" s="2"/>
      <c r="K115" s="2"/>
      <c r="L115" s="2"/>
      <c r="M115" s="2"/>
      <c r="N115" s="2"/>
      <c r="O115" s="2"/>
      <c r="P115" s="2"/>
      <c r="Q115" s="2"/>
      <c r="R115" s="2"/>
      <c r="S115" s="2"/>
      <c r="T115" s="2"/>
      <c r="U115" s="2"/>
      <c r="V115" s="3"/>
      <c r="W115" s="3"/>
      <c r="X115" s="3"/>
      <c r="Y115" s="3"/>
      <c r="Z115" s="3"/>
    </row>
    <row r="116" ht="15.75" customHeight="1">
      <c r="A116" s="2"/>
      <c r="B116" s="2"/>
      <c r="C116" s="2"/>
      <c r="D116" s="2"/>
      <c r="E116" s="2"/>
      <c r="F116" s="2"/>
      <c r="G116" s="2"/>
      <c r="H116" s="2"/>
      <c r="I116" s="2"/>
      <c r="J116" s="2"/>
      <c r="K116" s="2"/>
      <c r="L116" s="2"/>
      <c r="M116" s="2"/>
      <c r="N116" s="2"/>
      <c r="O116" s="2"/>
      <c r="P116" s="2"/>
      <c r="Q116" s="2"/>
      <c r="R116" s="2"/>
      <c r="S116" s="2"/>
      <c r="T116" s="2"/>
      <c r="U116" s="2"/>
      <c r="V116" s="3"/>
      <c r="W116" s="3"/>
      <c r="X116" s="3"/>
      <c r="Y116" s="3"/>
      <c r="Z116" s="3"/>
    </row>
    <row r="117" ht="15.75" customHeight="1">
      <c r="A117" s="2"/>
      <c r="B117" s="2"/>
      <c r="C117" s="2"/>
      <c r="D117" s="2"/>
      <c r="E117" s="2"/>
      <c r="F117" s="2"/>
      <c r="G117" s="2"/>
      <c r="H117" s="2"/>
      <c r="I117" s="2"/>
      <c r="J117" s="2"/>
      <c r="K117" s="2"/>
      <c r="L117" s="2"/>
      <c r="M117" s="2"/>
      <c r="N117" s="2"/>
      <c r="O117" s="2"/>
      <c r="P117" s="2"/>
      <c r="Q117" s="2"/>
      <c r="R117" s="2"/>
      <c r="S117" s="2"/>
      <c r="T117" s="2"/>
      <c r="U117" s="2"/>
      <c r="V117" s="3"/>
      <c r="W117" s="3"/>
      <c r="X117" s="3"/>
      <c r="Y117" s="3"/>
      <c r="Z117" s="3"/>
    </row>
    <row r="118" ht="15.75" customHeight="1">
      <c r="A118" s="2"/>
      <c r="B118" s="2"/>
      <c r="C118" s="2"/>
      <c r="D118" s="2"/>
      <c r="E118" s="2"/>
      <c r="F118" s="2"/>
      <c r="G118" s="2"/>
      <c r="H118" s="2"/>
      <c r="I118" s="2"/>
      <c r="J118" s="2"/>
      <c r="K118" s="2"/>
      <c r="L118" s="2"/>
      <c r="M118" s="2"/>
      <c r="N118" s="2"/>
      <c r="O118" s="2"/>
      <c r="P118" s="2"/>
      <c r="Q118" s="2"/>
      <c r="R118" s="2"/>
      <c r="S118" s="2"/>
      <c r="T118" s="2"/>
      <c r="U118" s="2"/>
      <c r="V118" s="3"/>
      <c r="W118" s="3"/>
      <c r="X118" s="3"/>
      <c r="Y118" s="3"/>
      <c r="Z118" s="3"/>
    </row>
    <row r="119" ht="15.75" customHeight="1">
      <c r="A119" s="2"/>
      <c r="B119" s="2"/>
      <c r="C119" s="2"/>
      <c r="D119" s="2"/>
      <c r="E119" s="2"/>
      <c r="F119" s="2"/>
      <c r="G119" s="2"/>
      <c r="H119" s="2"/>
      <c r="I119" s="2"/>
      <c r="J119" s="2"/>
      <c r="K119" s="2"/>
      <c r="L119" s="2"/>
      <c r="M119" s="2"/>
      <c r="N119" s="2"/>
      <c r="O119" s="2"/>
      <c r="P119" s="2"/>
      <c r="Q119" s="2"/>
      <c r="R119" s="2"/>
      <c r="S119" s="2"/>
      <c r="T119" s="2"/>
      <c r="U119" s="2"/>
      <c r="V119" s="3"/>
      <c r="W119" s="3"/>
      <c r="X119" s="3"/>
      <c r="Y119" s="3"/>
      <c r="Z119" s="3"/>
    </row>
    <row r="120" ht="15.75" customHeight="1">
      <c r="A120" s="2"/>
      <c r="B120" s="2"/>
      <c r="C120" s="2"/>
      <c r="D120" s="2"/>
      <c r="E120" s="2"/>
      <c r="F120" s="2"/>
      <c r="G120" s="2"/>
      <c r="H120" s="2"/>
      <c r="I120" s="2"/>
      <c r="J120" s="2"/>
      <c r="K120" s="2"/>
      <c r="L120" s="2"/>
      <c r="M120" s="2"/>
      <c r="N120" s="2"/>
      <c r="O120" s="2"/>
      <c r="P120" s="2"/>
      <c r="Q120" s="2"/>
      <c r="R120" s="2"/>
      <c r="S120" s="2"/>
      <c r="T120" s="2"/>
      <c r="U120" s="2"/>
      <c r="V120" s="3"/>
      <c r="W120" s="3"/>
      <c r="X120" s="3"/>
      <c r="Y120" s="3"/>
      <c r="Z120" s="3"/>
    </row>
    <row r="121" ht="15.75" customHeight="1">
      <c r="A121" s="2"/>
      <c r="B121" s="2"/>
      <c r="C121" s="2"/>
      <c r="D121" s="2"/>
      <c r="E121" s="2"/>
      <c r="F121" s="2"/>
      <c r="G121" s="2"/>
      <c r="H121" s="2"/>
      <c r="I121" s="2"/>
      <c r="J121" s="2"/>
      <c r="K121" s="2"/>
      <c r="L121" s="2"/>
      <c r="M121" s="2"/>
      <c r="N121" s="2"/>
      <c r="O121" s="2"/>
      <c r="P121" s="2"/>
      <c r="Q121" s="2"/>
      <c r="R121" s="2"/>
      <c r="S121" s="2"/>
      <c r="T121" s="2"/>
      <c r="U121" s="2"/>
      <c r="V121" s="3"/>
      <c r="W121" s="3"/>
      <c r="X121" s="3"/>
      <c r="Y121" s="3"/>
      <c r="Z121" s="3"/>
    </row>
    <row r="122" ht="15.75" customHeight="1">
      <c r="A122" s="2"/>
      <c r="B122" s="2"/>
      <c r="C122" s="2"/>
      <c r="D122" s="2"/>
      <c r="E122" s="2"/>
      <c r="F122" s="2"/>
      <c r="G122" s="2"/>
      <c r="H122" s="2"/>
      <c r="I122" s="2"/>
      <c r="J122" s="2"/>
      <c r="K122" s="2"/>
      <c r="L122" s="2"/>
      <c r="M122" s="2"/>
      <c r="N122" s="2"/>
      <c r="O122" s="2"/>
      <c r="P122" s="2"/>
      <c r="Q122" s="2"/>
      <c r="R122" s="2"/>
      <c r="S122" s="2"/>
      <c r="T122" s="2"/>
      <c r="U122" s="2"/>
      <c r="V122" s="3"/>
      <c r="W122" s="3"/>
      <c r="X122" s="3"/>
      <c r="Y122" s="3"/>
      <c r="Z122" s="3"/>
    </row>
    <row r="123" ht="15.75" customHeight="1">
      <c r="A123" s="2"/>
      <c r="B123" s="2"/>
      <c r="C123" s="2"/>
      <c r="D123" s="2"/>
      <c r="E123" s="2"/>
      <c r="F123" s="2"/>
      <c r="G123" s="2"/>
      <c r="H123" s="2"/>
      <c r="I123" s="2"/>
      <c r="J123" s="2"/>
      <c r="K123" s="2"/>
      <c r="L123" s="2"/>
      <c r="M123" s="2"/>
      <c r="N123" s="2"/>
      <c r="O123" s="2"/>
      <c r="P123" s="2"/>
      <c r="Q123" s="2"/>
      <c r="R123" s="2"/>
      <c r="S123" s="2"/>
      <c r="T123" s="2"/>
      <c r="U123" s="2"/>
      <c r="V123" s="3"/>
      <c r="W123" s="3"/>
      <c r="X123" s="3"/>
      <c r="Y123" s="3"/>
      <c r="Z123" s="3"/>
    </row>
    <row r="124" ht="15.75" customHeight="1">
      <c r="A124" s="2"/>
      <c r="B124" s="2"/>
      <c r="C124" s="2"/>
      <c r="D124" s="2"/>
      <c r="E124" s="2"/>
      <c r="F124" s="2"/>
      <c r="G124" s="2"/>
      <c r="H124" s="2"/>
      <c r="I124" s="2"/>
      <c r="J124" s="2"/>
      <c r="K124" s="2"/>
      <c r="L124" s="2"/>
      <c r="M124" s="2"/>
      <c r="N124" s="2"/>
      <c r="O124" s="2"/>
      <c r="P124" s="2"/>
      <c r="Q124" s="2"/>
      <c r="R124" s="2"/>
      <c r="S124" s="2"/>
      <c r="T124" s="2"/>
      <c r="U124" s="2"/>
      <c r="V124" s="3"/>
      <c r="W124" s="3"/>
      <c r="X124" s="3"/>
      <c r="Y124" s="3"/>
      <c r="Z124" s="3"/>
    </row>
    <row r="125" ht="15.75" customHeight="1">
      <c r="A125" s="2"/>
      <c r="B125" s="2"/>
      <c r="C125" s="2"/>
      <c r="D125" s="2"/>
      <c r="E125" s="2"/>
      <c r="F125" s="2"/>
      <c r="G125" s="2"/>
      <c r="H125" s="2"/>
      <c r="I125" s="2"/>
      <c r="J125" s="2"/>
      <c r="K125" s="2"/>
      <c r="L125" s="2"/>
      <c r="M125" s="2"/>
      <c r="N125" s="2"/>
      <c r="O125" s="2"/>
      <c r="P125" s="2"/>
      <c r="Q125" s="2"/>
      <c r="R125" s="2"/>
      <c r="S125" s="2"/>
      <c r="T125" s="2"/>
      <c r="U125" s="2"/>
      <c r="V125" s="3"/>
      <c r="W125" s="3"/>
      <c r="X125" s="3"/>
      <c r="Y125" s="3"/>
      <c r="Z125" s="3"/>
    </row>
    <row r="126" ht="15.75" customHeight="1">
      <c r="A126" s="2"/>
      <c r="B126" s="2"/>
      <c r="C126" s="2"/>
      <c r="D126" s="2"/>
      <c r="E126" s="2"/>
      <c r="F126" s="2"/>
      <c r="G126" s="2"/>
      <c r="H126" s="2"/>
      <c r="I126" s="2"/>
      <c r="J126" s="2"/>
      <c r="K126" s="2"/>
      <c r="L126" s="2"/>
      <c r="M126" s="2"/>
      <c r="N126" s="2"/>
      <c r="O126" s="2"/>
      <c r="P126" s="2"/>
      <c r="Q126" s="2"/>
      <c r="R126" s="2"/>
      <c r="S126" s="2"/>
      <c r="T126" s="2"/>
      <c r="U126" s="2"/>
      <c r="V126" s="3"/>
      <c r="W126" s="3"/>
      <c r="X126" s="3"/>
      <c r="Y126" s="3"/>
      <c r="Z126" s="3"/>
    </row>
    <row r="127" ht="15.75" customHeight="1">
      <c r="A127" s="2"/>
      <c r="B127" s="2"/>
      <c r="C127" s="2"/>
      <c r="D127" s="2"/>
      <c r="E127" s="2"/>
      <c r="F127" s="2"/>
      <c r="G127" s="2"/>
      <c r="H127" s="2"/>
      <c r="I127" s="2"/>
      <c r="J127" s="2"/>
      <c r="K127" s="2"/>
      <c r="L127" s="2"/>
      <c r="M127" s="2"/>
      <c r="N127" s="2"/>
      <c r="O127" s="2"/>
      <c r="P127" s="2"/>
      <c r="Q127" s="2"/>
      <c r="R127" s="2"/>
      <c r="S127" s="2"/>
      <c r="T127" s="2"/>
      <c r="U127" s="2"/>
      <c r="V127" s="3"/>
      <c r="W127" s="3"/>
      <c r="X127" s="3"/>
      <c r="Y127" s="3"/>
      <c r="Z127" s="3"/>
    </row>
    <row r="128" ht="15.75" customHeight="1">
      <c r="A128" s="2"/>
      <c r="B128" s="2"/>
      <c r="C128" s="2"/>
      <c r="D128" s="2"/>
      <c r="E128" s="2"/>
      <c r="F128" s="2"/>
      <c r="G128" s="2"/>
      <c r="H128" s="2"/>
      <c r="I128" s="2"/>
      <c r="J128" s="2"/>
      <c r="K128" s="2"/>
      <c r="L128" s="2"/>
      <c r="M128" s="2"/>
      <c r="N128" s="2"/>
      <c r="O128" s="2"/>
      <c r="P128" s="2"/>
      <c r="Q128" s="2"/>
      <c r="R128" s="2"/>
      <c r="S128" s="2"/>
      <c r="T128" s="2"/>
      <c r="U128" s="2"/>
      <c r="V128" s="3"/>
      <c r="W128" s="3"/>
      <c r="X128" s="3"/>
      <c r="Y128" s="3"/>
      <c r="Z128" s="3"/>
    </row>
    <row r="129" ht="15.75" customHeight="1">
      <c r="A129" s="2"/>
      <c r="B129" s="2"/>
      <c r="C129" s="2"/>
      <c r="D129" s="2"/>
      <c r="E129" s="2"/>
      <c r="F129" s="2"/>
      <c r="G129" s="2"/>
      <c r="H129" s="2"/>
      <c r="I129" s="2"/>
      <c r="J129" s="2"/>
      <c r="K129" s="2"/>
      <c r="L129" s="2"/>
      <c r="M129" s="2"/>
      <c r="N129" s="2"/>
      <c r="O129" s="2"/>
      <c r="P129" s="2"/>
      <c r="Q129" s="2"/>
      <c r="R129" s="2"/>
      <c r="S129" s="2"/>
      <c r="T129" s="2"/>
      <c r="U129" s="2"/>
      <c r="V129" s="3"/>
      <c r="W129" s="3"/>
      <c r="X129" s="3"/>
      <c r="Y129" s="3"/>
      <c r="Z129" s="3"/>
    </row>
    <row r="130" ht="15.75" customHeight="1">
      <c r="A130" s="2"/>
      <c r="B130" s="2"/>
      <c r="C130" s="2"/>
      <c r="D130" s="2"/>
      <c r="E130" s="2"/>
      <c r="F130" s="2"/>
      <c r="G130" s="2"/>
      <c r="H130" s="2"/>
      <c r="I130" s="2"/>
      <c r="J130" s="2"/>
      <c r="K130" s="2"/>
      <c r="L130" s="2"/>
      <c r="M130" s="2"/>
      <c r="N130" s="2"/>
      <c r="O130" s="2"/>
      <c r="P130" s="2"/>
      <c r="Q130" s="2"/>
      <c r="R130" s="2"/>
      <c r="S130" s="2"/>
      <c r="T130" s="2"/>
      <c r="U130" s="2"/>
      <c r="V130" s="3"/>
      <c r="W130" s="3"/>
      <c r="X130" s="3"/>
      <c r="Y130" s="3"/>
      <c r="Z130" s="3"/>
    </row>
    <row r="131" ht="15.75" customHeight="1">
      <c r="A131" s="2"/>
      <c r="B131" s="2"/>
      <c r="C131" s="2"/>
      <c r="D131" s="2"/>
      <c r="E131" s="2"/>
      <c r="F131" s="2"/>
      <c r="G131" s="2"/>
      <c r="H131" s="2"/>
      <c r="I131" s="2"/>
      <c r="J131" s="2"/>
      <c r="K131" s="2"/>
      <c r="L131" s="2"/>
      <c r="M131" s="2"/>
      <c r="N131" s="2"/>
      <c r="O131" s="2"/>
      <c r="P131" s="2"/>
      <c r="Q131" s="2"/>
      <c r="R131" s="2"/>
      <c r="S131" s="2"/>
      <c r="T131" s="2"/>
      <c r="U131" s="2"/>
      <c r="V131" s="3"/>
      <c r="W131" s="3"/>
      <c r="X131" s="3"/>
      <c r="Y131" s="3"/>
      <c r="Z131" s="3"/>
    </row>
    <row r="132" ht="15.75" customHeight="1">
      <c r="A132" s="2"/>
      <c r="B132" s="2"/>
      <c r="C132" s="2"/>
      <c r="D132" s="2"/>
      <c r="E132" s="2"/>
      <c r="F132" s="2"/>
      <c r="G132" s="2"/>
      <c r="H132" s="2"/>
      <c r="I132" s="2"/>
      <c r="J132" s="2"/>
      <c r="K132" s="2"/>
      <c r="L132" s="2"/>
      <c r="M132" s="2"/>
      <c r="N132" s="2"/>
      <c r="O132" s="2"/>
      <c r="P132" s="2"/>
      <c r="Q132" s="2"/>
      <c r="R132" s="2"/>
      <c r="S132" s="2"/>
      <c r="T132" s="2"/>
      <c r="U132" s="2"/>
      <c r="V132" s="3"/>
      <c r="W132" s="3"/>
      <c r="X132" s="3"/>
      <c r="Y132" s="3"/>
      <c r="Z132" s="3"/>
    </row>
    <row r="133" ht="15.75" customHeight="1">
      <c r="A133" s="2"/>
      <c r="B133" s="2"/>
      <c r="C133" s="2"/>
      <c r="D133" s="2"/>
      <c r="E133" s="2"/>
      <c r="F133" s="2"/>
      <c r="G133" s="2"/>
      <c r="H133" s="2"/>
      <c r="I133" s="2"/>
      <c r="J133" s="2"/>
      <c r="K133" s="2"/>
      <c r="L133" s="2"/>
      <c r="M133" s="2"/>
      <c r="N133" s="2"/>
      <c r="O133" s="2"/>
      <c r="P133" s="2"/>
      <c r="Q133" s="2"/>
      <c r="R133" s="2"/>
      <c r="S133" s="2"/>
      <c r="T133" s="2"/>
      <c r="U133" s="2"/>
      <c r="V133" s="3"/>
      <c r="W133" s="3"/>
      <c r="X133" s="3"/>
      <c r="Y133" s="3"/>
      <c r="Z133" s="3"/>
    </row>
    <row r="134" ht="15.75" customHeight="1">
      <c r="A134" s="2"/>
      <c r="B134" s="2"/>
      <c r="C134" s="2"/>
      <c r="D134" s="2"/>
      <c r="E134" s="2"/>
      <c r="F134" s="2"/>
      <c r="G134" s="2"/>
      <c r="H134" s="2"/>
      <c r="I134" s="2"/>
      <c r="J134" s="2"/>
      <c r="K134" s="2"/>
      <c r="L134" s="2"/>
      <c r="M134" s="2"/>
      <c r="N134" s="2"/>
      <c r="O134" s="2"/>
      <c r="P134" s="2"/>
      <c r="Q134" s="2"/>
      <c r="R134" s="2"/>
      <c r="S134" s="2"/>
      <c r="T134" s="2"/>
      <c r="U134" s="2"/>
      <c r="V134" s="3"/>
      <c r="W134" s="3"/>
      <c r="X134" s="3"/>
      <c r="Y134" s="3"/>
      <c r="Z134" s="3"/>
    </row>
    <row r="135" ht="15.75" customHeight="1">
      <c r="A135" s="2"/>
      <c r="B135" s="2"/>
      <c r="C135" s="2"/>
      <c r="D135" s="2"/>
      <c r="E135" s="2"/>
      <c r="F135" s="2"/>
      <c r="G135" s="2"/>
      <c r="H135" s="2"/>
      <c r="I135" s="2"/>
      <c r="J135" s="2"/>
      <c r="K135" s="2"/>
      <c r="L135" s="2"/>
      <c r="M135" s="2"/>
      <c r="N135" s="2"/>
      <c r="O135" s="2"/>
      <c r="P135" s="2"/>
      <c r="Q135" s="2"/>
      <c r="R135" s="2"/>
      <c r="S135" s="2"/>
      <c r="T135" s="2"/>
      <c r="U135" s="2"/>
      <c r="V135" s="3"/>
      <c r="W135" s="3"/>
      <c r="X135" s="3"/>
      <c r="Y135" s="3"/>
      <c r="Z135" s="3"/>
    </row>
    <row r="136" ht="15.75" customHeight="1">
      <c r="A136" s="2"/>
      <c r="B136" s="2"/>
      <c r="C136" s="2"/>
      <c r="D136" s="2"/>
      <c r="E136" s="2"/>
      <c r="F136" s="2"/>
      <c r="G136" s="2"/>
      <c r="H136" s="2"/>
      <c r="I136" s="2"/>
      <c r="J136" s="2"/>
      <c r="K136" s="2"/>
      <c r="L136" s="2"/>
      <c r="M136" s="2"/>
      <c r="N136" s="2"/>
      <c r="O136" s="2"/>
      <c r="P136" s="2"/>
      <c r="Q136" s="2"/>
      <c r="R136" s="2"/>
      <c r="S136" s="2"/>
      <c r="T136" s="2"/>
      <c r="U136" s="2"/>
      <c r="V136" s="3"/>
      <c r="W136" s="3"/>
      <c r="X136" s="3"/>
      <c r="Y136" s="3"/>
      <c r="Z136" s="3"/>
    </row>
    <row r="137" ht="15.75" customHeight="1">
      <c r="A137" s="2"/>
      <c r="B137" s="2"/>
      <c r="C137" s="2"/>
      <c r="D137" s="2"/>
      <c r="E137" s="2"/>
      <c r="F137" s="2"/>
      <c r="G137" s="2"/>
      <c r="H137" s="2"/>
      <c r="I137" s="2"/>
      <c r="J137" s="2"/>
      <c r="K137" s="2"/>
      <c r="L137" s="2"/>
      <c r="M137" s="2"/>
      <c r="N137" s="2"/>
      <c r="O137" s="2"/>
      <c r="P137" s="2"/>
      <c r="Q137" s="2"/>
      <c r="R137" s="2"/>
      <c r="S137" s="2"/>
      <c r="T137" s="2"/>
      <c r="U137" s="2"/>
      <c r="V137" s="3"/>
      <c r="W137" s="3"/>
      <c r="X137" s="3"/>
      <c r="Y137" s="3"/>
      <c r="Z137" s="3"/>
    </row>
    <row r="138" ht="15.75" customHeight="1">
      <c r="A138" s="2"/>
      <c r="B138" s="2"/>
      <c r="C138" s="2"/>
      <c r="D138" s="2"/>
      <c r="E138" s="2"/>
      <c r="F138" s="2"/>
      <c r="G138" s="2"/>
      <c r="H138" s="2"/>
      <c r="I138" s="2"/>
      <c r="J138" s="2"/>
      <c r="K138" s="2"/>
      <c r="L138" s="2"/>
      <c r="M138" s="2"/>
      <c r="N138" s="2"/>
      <c r="O138" s="2"/>
      <c r="P138" s="2"/>
      <c r="Q138" s="2"/>
      <c r="R138" s="2"/>
      <c r="S138" s="2"/>
      <c r="T138" s="2"/>
      <c r="U138" s="2"/>
      <c r="V138" s="3"/>
      <c r="W138" s="3"/>
      <c r="X138" s="3"/>
      <c r="Y138" s="3"/>
      <c r="Z138" s="3"/>
    </row>
    <row r="139" ht="15.75" customHeight="1">
      <c r="A139" s="2"/>
      <c r="B139" s="2"/>
      <c r="C139" s="2"/>
      <c r="D139" s="2"/>
      <c r="E139" s="2"/>
      <c r="F139" s="2"/>
      <c r="G139" s="2"/>
      <c r="H139" s="2"/>
      <c r="I139" s="2"/>
      <c r="J139" s="2"/>
      <c r="K139" s="2"/>
      <c r="L139" s="2"/>
      <c r="M139" s="2"/>
      <c r="N139" s="2"/>
      <c r="O139" s="2"/>
      <c r="P139" s="2"/>
      <c r="Q139" s="2"/>
      <c r="R139" s="2"/>
      <c r="S139" s="2"/>
      <c r="T139" s="2"/>
      <c r="U139" s="2"/>
      <c r="V139" s="3"/>
      <c r="W139" s="3"/>
      <c r="X139" s="3"/>
      <c r="Y139" s="3"/>
      <c r="Z139" s="3"/>
    </row>
    <row r="140" ht="15.75" customHeight="1">
      <c r="A140" s="2"/>
      <c r="B140" s="2"/>
      <c r="C140" s="2"/>
      <c r="D140" s="2"/>
      <c r="E140" s="2"/>
      <c r="F140" s="2"/>
      <c r="G140" s="2"/>
      <c r="H140" s="2"/>
      <c r="I140" s="2"/>
      <c r="J140" s="2"/>
      <c r="K140" s="2"/>
      <c r="L140" s="2"/>
      <c r="M140" s="2"/>
      <c r="N140" s="2"/>
      <c r="O140" s="2"/>
      <c r="P140" s="2"/>
      <c r="Q140" s="2"/>
      <c r="R140" s="2"/>
      <c r="S140" s="2"/>
      <c r="T140" s="2"/>
      <c r="U140" s="2"/>
      <c r="V140" s="3"/>
      <c r="W140" s="3"/>
      <c r="X140" s="3"/>
      <c r="Y140" s="3"/>
      <c r="Z140" s="3"/>
    </row>
    <row r="141" ht="15.75" customHeight="1">
      <c r="A141" s="2"/>
      <c r="B141" s="2"/>
      <c r="C141" s="2"/>
      <c r="D141" s="2"/>
      <c r="E141" s="2"/>
      <c r="F141" s="2"/>
      <c r="G141" s="2"/>
      <c r="H141" s="2"/>
      <c r="I141" s="2"/>
      <c r="J141" s="2"/>
      <c r="K141" s="2"/>
      <c r="L141" s="2"/>
      <c r="M141" s="2"/>
      <c r="N141" s="2"/>
      <c r="O141" s="2"/>
      <c r="P141" s="2"/>
      <c r="Q141" s="2"/>
      <c r="R141" s="2"/>
      <c r="S141" s="2"/>
      <c r="T141" s="2"/>
      <c r="U141" s="2"/>
      <c r="V141" s="3"/>
      <c r="W141" s="3"/>
      <c r="X141" s="3"/>
      <c r="Y141" s="3"/>
      <c r="Z141" s="3"/>
    </row>
    <row r="142" ht="15.75" customHeight="1">
      <c r="A142" s="2"/>
      <c r="B142" s="2"/>
      <c r="C142" s="2"/>
      <c r="D142" s="2"/>
      <c r="E142" s="2"/>
      <c r="F142" s="2"/>
      <c r="G142" s="2"/>
      <c r="H142" s="2"/>
      <c r="I142" s="2"/>
      <c r="J142" s="2"/>
      <c r="K142" s="2"/>
      <c r="L142" s="2"/>
      <c r="M142" s="2"/>
      <c r="N142" s="2"/>
      <c r="O142" s="2"/>
      <c r="P142" s="2"/>
      <c r="Q142" s="2"/>
      <c r="R142" s="2"/>
      <c r="S142" s="2"/>
      <c r="T142" s="2"/>
      <c r="U142" s="2"/>
      <c r="V142" s="3"/>
      <c r="W142" s="3"/>
      <c r="X142" s="3"/>
      <c r="Y142" s="3"/>
      <c r="Z142" s="3"/>
    </row>
    <row r="143" ht="15.75" customHeight="1">
      <c r="A143" s="2"/>
      <c r="B143" s="2"/>
      <c r="C143" s="2"/>
      <c r="D143" s="2"/>
      <c r="E143" s="2"/>
      <c r="F143" s="2"/>
      <c r="G143" s="2"/>
      <c r="H143" s="2"/>
      <c r="I143" s="2"/>
      <c r="J143" s="2"/>
      <c r="K143" s="2"/>
      <c r="L143" s="2"/>
      <c r="M143" s="2"/>
      <c r="N143" s="2"/>
      <c r="O143" s="2"/>
      <c r="P143" s="2"/>
      <c r="Q143" s="2"/>
      <c r="R143" s="2"/>
      <c r="S143" s="2"/>
      <c r="T143" s="2"/>
      <c r="U143" s="2"/>
      <c r="V143" s="3"/>
      <c r="W143" s="3"/>
      <c r="X143" s="3"/>
      <c r="Y143" s="3"/>
      <c r="Z143" s="3"/>
    </row>
    <row r="144" ht="15.75" customHeight="1">
      <c r="A144" s="2"/>
      <c r="B144" s="2"/>
      <c r="C144" s="2"/>
      <c r="D144" s="2"/>
      <c r="E144" s="2"/>
      <c r="F144" s="2"/>
      <c r="G144" s="2"/>
      <c r="H144" s="2"/>
      <c r="I144" s="2"/>
      <c r="J144" s="2"/>
      <c r="K144" s="2"/>
      <c r="L144" s="2"/>
      <c r="M144" s="2"/>
      <c r="N144" s="2"/>
      <c r="O144" s="2"/>
      <c r="P144" s="2"/>
      <c r="Q144" s="2"/>
      <c r="R144" s="2"/>
      <c r="S144" s="2"/>
      <c r="T144" s="2"/>
      <c r="U144" s="2"/>
      <c r="V144" s="3"/>
      <c r="W144" s="3"/>
      <c r="X144" s="3"/>
      <c r="Y144" s="3"/>
      <c r="Z144" s="3"/>
    </row>
    <row r="145" ht="15.75" customHeight="1">
      <c r="A145" s="2"/>
      <c r="B145" s="2"/>
      <c r="C145" s="2"/>
      <c r="D145" s="2"/>
      <c r="E145" s="2"/>
      <c r="F145" s="2"/>
      <c r="G145" s="2"/>
      <c r="H145" s="2"/>
      <c r="I145" s="2"/>
      <c r="J145" s="2"/>
      <c r="K145" s="2"/>
      <c r="L145" s="2"/>
      <c r="M145" s="2"/>
      <c r="N145" s="2"/>
      <c r="O145" s="2"/>
      <c r="P145" s="2"/>
      <c r="Q145" s="2"/>
      <c r="R145" s="2"/>
      <c r="S145" s="2"/>
      <c r="T145" s="2"/>
      <c r="U145" s="2"/>
      <c r="V145" s="3"/>
      <c r="W145" s="3"/>
      <c r="X145" s="3"/>
      <c r="Y145" s="3"/>
      <c r="Z145" s="3"/>
    </row>
    <row r="146" ht="15.75" customHeight="1">
      <c r="A146" s="2"/>
      <c r="B146" s="2"/>
      <c r="C146" s="2"/>
      <c r="D146" s="2"/>
      <c r="E146" s="2"/>
      <c r="F146" s="2"/>
      <c r="G146" s="2"/>
      <c r="H146" s="2"/>
      <c r="I146" s="2"/>
      <c r="J146" s="2"/>
      <c r="K146" s="2"/>
      <c r="L146" s="2"/>
      <c r="M146" s="2"/>
      <c r="N146" s="2"/>
      <c r="O146" s="2"/>
      <c r="P146" s="2"/>
      <c r="Q146" s="2"/>
      <c r="R146" s="2"/>
      <c r="S146" s="2"/>
      <c r="T146" s="2"/>
      <c r="U146" s="2"/>
      <c r="V146" s="3"/>
      <c r="W146" s="3"/>
      <c r="X146" s="3"/>
      <c r="Y146" s="3"/>
      <c r="Z146" s="3"/>
    </row>
    <row r="147" ht="15.75" customHeight="1">
      <c r="A147" s="2"/>
      <c r="B147" s="2"/>
      <c r="C147" s="2"/>
      <c r="D147" s="2"/>
      <c r="E147" s="2"/>
      <c r="F147" s="2"/>
      <c r="G147" s="2"/>
      <c r="H147" s="2"/>
      <c r="I147" s="2"/>
      <c r="J147" s="2"/>
      <c r="K147" s="2"/>
      <c r="L147" s="2"/>
      <c r="M147" s="2"/>
      <c r="N147" s="2"/>
      <c r="O147" s="2"/>
      <c r="P147" s="2"/>
      <c r="Q147" s="2"/>
      <c r="R147" s="2"/>
      <c r="S147" s="2"/>
      <c r="T147" s="2"/>
      <c r="U147" s="2"/>
      <c r="V147" s="3"/>
      <c r="W147" s="3"/>
      <c r="X147" s="3"/>
      <c r="Y147" s="3"/>
      <c r="Z147" s="3"/>
    </row>
    <row r="148" ht="15.75" customHeight="1">
      <c r="A148" s="2"/>
      <c r="B148" s="2"/>
      <c r="C148" s="2"/>
      <c r="D148" s="2"/>
      <c r="E148" s="2"/>
      <c r="F148" s="2"/>
      <c r="G148" s="2"/>
      <c r="H148" s="2"/>
      <c r="I148" s="2"/>
      <c r="J148" s="2"/>
      <c r="K148" s="2"/>
      <c r="L148" s="2"/>
      <c r="M148" s="2"/>
      <c r="N148" s="2"/>
      <c r="O148" s="2"/>
      <c r="P148" s="2"/>
      <c r="Q148" s="2"/>
      <c r="R148" s="2"/>
      <c r="S148" s="2"/>
      <c r="T148" s="2"/>
      <c r="U148" s="2"/>
      <c r="V148" s="3"/>
      <c r="W148" s="3"/>
      <c r="X148" s="3"/>
      <c r="Y148" s="3"/>
      <c r="Z148" s="3"/>
    </row>
    <row r="149" ht="15.75" customHeight="1">
      <c r="A149" s="2"/>
      <c r="B149" s="2"/>
      <c r="C149" s="2"/>
      <c r="D149" s="2"/>
      <c r="E149" s="2"/>
      <c r="F149" s="2"/>
      <c r="G149" s="2"/>
      <c r="H149" s="2"/>
      <c r="I149" s="2"/>
      <c r="J149" s="2"/>
      <c r="K149" s="2"/>
      <c r="L149" s="2"/>
      <c r="M149" s="2"/>
      <c r="N149" s="2"/>
      <c r="O149" s="2"/>
      <c r="P149" s="2"/>
      <c r="Q149" s="2"/>
      <c r="R149" s="2"/>
      <c r="S149" s="2"/>
      <c r="T149" s="2"/>
      <c r="U149" s="2"/>
      <c r="V149" s="3"/>
      <c r="W149" s="3"/>
      <c r="X149" s="3"/>
      <c r="Y149" s="3"/>
      <c r="Z149" s="3"/>
    </row>
    <row r="150" ht="15.75" customHeight="1">
      <c r="A150" s="2"/>
      <c r="B150" s="2"/>
      <c r="C150" s="2"/>
      <c r="D150" s="2"/>
      <c r="E150" s="2"/>
      <c r="F150" s="2"/>
      <c r="G150" s="2"/>
      <c r="H150" s="2"/>
      <c r="I150" s="2"/>
      <c r="J150" s="2"/>
      <c r="K150" s="2"/>
      <c r="L150" s="2"/>
      <c r="M150" s="2"/>
      <c r="N150" s="2"/>
      <c r="O150" s="2"/>
      <c r="P150" s="2"/>
      <c r="Q150" s="2"/>
      <c r="R150" s="2"/>
      <c r="S150" s="2"/>
      <c r="T150" s="2"/>
      <c r="U150" s="2"/>
      <c r="V150" s="3"/>
      <c r="W150" s="3"/>
      <c r="X150" s="3"/>
      <c r="Y150" s="3"/>
      <c r="Z150" s="3"/>
    </row>
    <row r="151" ht="15.75" customHeight="1">
      <c r="A151" s="2"/>
      <c r="B151" s="2"/>
      <c r="C151" s="2"/>
      <c r="D151" s="2"/>
      <c r="E151" s="2"/>
      <c r="F151" s="2"/>
      <c r="G151" s="2"/>
      <c r="H151" s="2"/>
      <c r="I151" s="2"/>
      <c r="J151" s="2"/>
      <c r="K151" s="2"/>
      <c r="L151" s="2"/>
      <c r="M151" s="2"/>
      <c r="N151" s="2"/>
      <c r="O151" s="2"/>
      <c r="P151" s="2"/>
      <c r="Q151" s="2"/>
      <c r="R151" s="2"/>
      <c r="S151" s="2"/>
      <c r="T151" s="2"/>
      <c r="U151" s="2"/>
      <c r="V151" s="3"/>
      <c r="W151" s="3"/>
      <c r="X151" s="3"/>
      <c r="Y151" s="3"/>
      <c r="Z151" s="3"/>
    </row>
    <row r="152" ht="15.75" customHeight="1">
      <c r="A152" s="2"/>
      <c r="B152" s="2"/>
      <c r="C152" s="2"/>
      <c r="D152" s="2"/>
      <c r="E152" s="2"/>
      <c r="F152" s="2"/>
      <c r="G152" s="2"/>
      <c r="H152" s="2"/>
      <c r="I152" s="2"/>
      <c r="J152" s="2"/>
      <c r="K152" s="2"/>
      <c r="L152" s="2"/>
      <c r="M152" s="2"/>
      <c r="N152" s="2"/>
      <c r="O152" s="2"/>
      <c r="P152" s="2"/>
      <c r="Q152" s="2"/>
      <c r="R152" s="2"/>
      <c r="S152" s="2"/>
      <c r="T152" s="2"/>
      <c r="U152" s="2"/>
      <c r="V152" s="3"/>
      <c r="W152" s="3"/>
      <c r="X152" s="3"/>
      <c r="Y152" s="3"/>
      <c r="Z152" s="3"/>
    </row>
    <row r="153" ht="15.75" customHeight="1">
      <c r="A153" s="2"/>
      <c r="B153" s="2"/>
      <c r="C153" s="2"/>
      <c r="D153" s="2"/>
      <c r="E153" s="2"/>
      <c r="F153" s="2"/>
      <c r="G153" s="2"/>
      <c r="H153" s="2"/>
      <c r="I153" s="2"/>
      <c r="J153" s="2"/>
      <c r="K153" s="2"/>
      <c r="L153" s="2"/>
      <c r="M153" s="2"/>
      <c r="N153" s="2"/>
      <c r="O153" s="2"/>
      <c r="P153" s="2"/>
      <c r="Q153" s="2"/>
      <c r="R153" s="2"/>
      <c r="S153" s="2"/>
      <c r="T153" s="2"/>
      <c r="U153" s="2"/>
      <c r="V153" s="3"/>
      <c r="W153" s="3"/>
      <c r="X153" s="3"/>
      <c r="Y153" s="3"/>
      <c r="Z153" s="3"/>
    </row>
    <row r="154" ht="15.75" customHeight="1">
      <c r="A154" s="2"/>
      <c r="B154" s="2"/>
      <c r="C154" s="2"/>
      <c r="D154" s="2"/>
      <c r="E154" s="2"/>
      <c r="F154" s="2"/>
      <c r="G154" s="2"/>
      <c r="H154" s="2"/>
      <c r="I154" s="2"/>
      <c r="J154" s="2"/>
      <c r="K154" s="2"/>
      <c r="L154" s="2"/>
      <c r="M154" s="2"/>
      <c r="N154" s="2"/>
      <c r="O154" s="2"/>
      <c r="P154" s="2"/>
      <c r="Q154" s="2"/>
      <c r="R154" s="2"/>
      <c r="S154" s="2"/>
      <c r="T154" s="2"/>
      <c r="U154" s="2"/>
      <c r="V154" s="3"/>
      <c r="W154" s="3"/>
      <c r="X154" s="3"/>
      <c r="Y154" s="3"/>
      <c r="Z154" s="3"/>
    </row>
    <row r="155" ht="15.75" customHeight="1">
      <c r="A155" s="2"/>
      <c r="B155" s="2"/>
      <c r="C155" s="2"/>
      <c r="D155" s="2"/>
      <c r="E155" s="2"/>
      <c r="F155" s="2"/>
      <c r="G155" s="2"/>
      <c r="H155" s="2"/>
      <c r="I155" s="2"/>
      <c r="J155" s="2"/>
      <c r="K155" s="2"/>
      <c r="L155" s="2"/>
      <c r="M155" s="2"/>
      <c r="N155" s="2"/>
      <c r="O155" s="2"/>
      <c r="P155" s="2"/>
      <c r="Q155" s="2"/>
      <c r="R155" s="2"/>
      <c r="S155" s="2"/>
      <c r="T155" s="2"/>
      <c r="U155" s="2"/>
      <c r="V155" s="3"/>
      <c r="W155" s="3"/>
      <c r="X155" s="3"/>
      <c r="Y155" s="3"/>
      <c r="Z155" s="3"/>
    </row>
    <row r="156" ht="15.75" customHeight="1">
      <c r="A156" s="2"/>
      <c r="B156" s="2"/>
      <c r="C156" s="2"/>
      <c r="D156" s="2"/>
      <c r="E156" s="2"/>
      <c r="F156" s="2"/>
      <c r="G156" s="2"/>
      <c r="H156" s="2"/>
      <c r="I156" s="2"/>
      <c r="J156" s="2"/>
      <c r="K156" s="2"/>
      <c r="L156" s="2"/>
      <c r="M156" s="2"/>
      <c r="N156" s="2"/>
      <c r="O156" s="2"/>
      <c r="P156" s="2"/>
      <c r="Q156" s="2"/>
      <c r="R156" s="2"/>
      <c r="S156" s="2"/>
      <c r="T156" s="2"/>
      <c r="U156" s="2"/>
      <c r="V156" s="3"/>
      <c r="W156" s="3"/>
      <c r="X156" s="3"/>
      <c r="Y156" s="3"/>
      <c r="Z156" s="3"/>
    </row>
    <row r="157" ht="15.75" customHeight="1">
      <c r="A157" s="2"/>
      <c r="B157" s="2"/>
      <c r="C157" s="2"/>
      <c r="D157" s="2"/>
      <c r="E157" s="2"/>
      <c r="F157" s="2"/>
      <c r="G157" s="2"/>
      <c r="H157" s="2"/>
      <c r="I157" s="2"/>
      <c r="J157" s="2"/>
      <c r="K157" s="2"/>
      <c r="L157" s="2"/>
      <c r="M157" s="2"/>
      <c r="N157" s="2"/>
      <c r="O157" s="2"/>
      <c r="P157" s="2"/>
      <c r="Q157" s="2"/>
      <c r="R157" s="2"/>
      <c r="S157" s="2"/>
      <c r="T157" s="2"/>
      <c r="U157" s="2"/>
      <c r="V157" s="3"/>
      <c r="W157" s="3"/>
      <c r="X157" s="3"/>
      <c r="Y157" s="3"/>
      <c r="Z157" s="3"/>
    </row>
    <row r="158" ht="15.75" customHeight="1">
      <c r="A158" s="2"/>
      <c r="B158" s="2"/>
      <c r="C158" s="2"/>
      <c r="D158" s="2"/>
      <c r="E158" s="2"/>
      <c r="F158" s="2"/>
      <c r="G158" s="2"/>
      <c r="H158" s="2"/>
      <c r="I158" s="2"/>
      <c r="J158" s="2"/>
      <c r="K158" s="2"/>
      <c r="L158" s="2"/>
      <c r="M158" s="2"/>
      <c r="N158" s="2"/>
      <c r="O158" s="2"/>
      <c r="P158" s="2"/>
      <c r="Q158" s="2"/>
      <c r="R158" s="2"/>
      <c r="S158" s="2"/>
      <c r="T158" s="2"/>
      <c r="U158" s="2"/>
      <c r="V158" s="3"/>
      <c r="W158" s="3"/>
      <c r="X158" s="3"/>
      <c r="Y158" s="3"/>
      <c r="Z158" s="3"/>
    </row>
    <row r="159" ht="15.75" customHeight="1">
      <c r="A159" s="2"/>
      <c r="B159" s="2"/>
      <c r="C159" s="2"/>
      <c r="D159" s="2"/>
      <c r="E159" s="2"/>
      <c r="F159" s="2"/>
      <c r="G159" s="2"/>
      <c r="H159" s="2"/>
      <c r="I159" s="2"/>
      <c r="J159" s="2"/>
      <c r="K159" s="2"/>
      <c r="L159" s="2"/>
      <c r="M159" s="2"/>
      <c r="N159" s="2"/>
      <c r="O159" s="2"/>
      <c r="P159" s="2"/>
      <c r="Q159" s="2"/>
      <c r="R159" s="2"/>
      <c r="S159" s="2"/>
      <c r="T159" s="2"/>
      <c r="U159" s="2"/>
      <c r="V159" s="3"/>
      <c r="W159" s="3"/>
      <c r="X159" s="3"/>
      <c r="Y159" s="3"/>
      <c r="Z159" s="3"/>
    </row>
    <row r="160" ht="15.75" customHeight="1">
      <c r="A160" s="2"/>
      <c r="B160" s="2"/>
      <c r="C160" s="2"/>
      <c r="D160" s="2"/>
      <c r="E160" s="2"/>
      <c r="F160" s="2"/>
      <c r="G160" s="2"/>
      <c r="H160" s="2"/>
      <c r="I160" s="2"/>
      <c r="J160" s="2"/>
      <c r="K160" s="2"/>
      <c r="L160" s="2"/>
      <c r="M160" s="2"/>
      <c r="N160" s="2"/>
      <c r="O160" s="2"/>
      <c r="P160" s="2"/>
      <c r="Q160" s="2"/>
      <c r="R160" s="2"/>
      <c r="S160" s="2"/>
      <c r="T160" s="2"/>
      <c r="U160" s="2"/>
      <c r="V160" s="3"/>
      <c r="W160" s="3"/>
      <c r="X160" s="3"/>
      <c r="Y160" s="3"/>
      <c r="Z160" s="3"/>
    </row>
    <row r="161" ht="15.75" customHeight="1">
      <c r="A161" s="2"/>
      <c r="B161" s="2"/>
      <c r="C161" s="2"/>
      <c r="D161" s="2"/>
      <c r="E161" s="2"/>
      <c r="F161" s="2"/>
      <c r="G161" s="2"/>
      <c r="H161" s="2"/>
      <c r="I161" s="2"/>
      <c r="J161" s="2"/>
      <c r="K161" s="2"/>
      <c r="L161" s="2"/>
      <c r="M161" s="2"/>
      <c r="N161" s="2"/>
      <c r="O161" s="2"/>
      <c r="P161" s="2"/>
      <c r="Q161" s="2"/>
      <c r="R161" s="2"/>
      <c r="S161" s="2"/>
      <c r="T161" s="2"/>
      <c r="U161" s="2"/>
      <c r="V161" s="3"/>
      <c r="W161" s="3"/>
      <c r="X161" s="3"/>
      <c r="Y161" s="3"/>
      <c r="Z161" s="3"/>
    </row>
    <row r="162" ht="15.75" customHeight="1">
      <c r="A162" s="2"/>
      <c r="B162" s="2"/>
      <c r="C162" s="2"/>
      <c r="D162" s="2"/>
      <c r="E162" s="2"/>
      <c r="F162" s="2"/>
      <c r="G162" s="2"/>
      <c r="H162" s="2"/>
      <c r="I162" s="2"/>
      <c r="J162" s="2"/>
      <c r="K162" s="2"/>
      <c r="L162" s="2"/>
      <c r="M162" s="2"/>
      <c r="N162" s="2"/>
      <c r="O162" s="2"/>
      <c r="P162" s="2"/>
      <c r="Q162" s="2"/>
      <c r="R162" s="2"/>
      <c r="S162" s="2"/>
      <c r="T162" s="2"/>
      <c r="U162" s="2"/>
      <c r="V162" s="3"/>
      <c r="W162" s="3"/>
      <c r="X162" s="3"/>
      <c r="Y162" s="3"/>
      <c r="Z162" s="3"/>
    </row>
    <row r="163" ht="15.75" customHeight="1">
      <c r="A163" s="2"/>
      <c r="B163" s="2"/>
      <c r="C163" s="2"/>
      <c r="D163" s="2"/>
      <c r="E163" s="2"/>
      <c r="F163" s="2"/>
      <c r="G163" s="2"/>
      <c r="H163" s="2"/>
      <c r="I163" s="2"/>
      <c r="J163" s="2"/>
      <c r="K163" s="2"/>
      <c r="L163" s="2"/>
      <c r="M163" s="2"/>
      <c r="N163" s="2"/>
      <c r="O163" s="2"/>
      <c r="P163" s="2"/>
      <c r="Q163" s="2"/>
      <c r="R163" s="2"/>
      <c r="S163" s="2"/>
      <c r="T163" s="2"/>
      <c r="U163" s="2"/>
      <c r="V163" s="3"/>
      <c r="W163" s="3"/>
      <c r="X163" s="3"/>
      <c r="Y163" s="3"/>
      <c r="Z163" s="3"/>
    </row>
    <row r="164" ht="15.75" customHeight="1">
      <c r="A164" s="2"/>
      <c r="B164" s="2"/>
      <c r="C164" s="2"/>
      <c r="D164" s="2"/>
      <c r="E164" s="2"/>
      <c r="F164" s="2"/>
      <c r="G164" s="2"/>
      <c r="H164" s="2"/>
      <c r="I164" s="2"/>
      <c r="J164" s="2"/>
      <c r="K164" s="2"/>
      <c r="L164" s="2"/>
      <c r="M164" s="2"/>
      <c r="N164" s="2"/>
      <c r="O164" s="2"/>
      <c r="P164" s="2"/>
      <c r="Q164" s="2"/>
      <c r="R164" s="2"/>
      <c r="S164" s="2"/>
      <c r="T164" s="2"/>
      <c r="U164" s="2"/>
      <c r="V164" s="3"/>
      <c r="W164" s="3"/>
      <c r="X164" s="3"/>
      <c r="Y164" s="3"/>
      <c r="Z164" s="3"/>
    </row>
    <row r="165" ht="15.75" customHeight="1">
      <c r="A165" s="2"/>
      <c r="B165" s="2"/>
      <c r="C165" s="2"/>
      <c r="D165" s="2"/>
      <c r="E165" s="2"/>
      <c r="F165" s="2"/>
      <c r="G165" s="2"/>
      <c r="H165" s="2"/>
      <c r="I165" s="2"/>
      <c r="J165" s="2"/>
      <c r="K165" s="2"/>
      <c r="L165" s="2"/>
      <c r="M165" s="2"/>
      <c r="N165" s="2"/>
      <c r="O165" s="2"/>
      <c r="P165" s="2"/>
      <c r="Q165" s="2"/>
      <c r="R165" s="2"/>
      <c r="S165" s="2"/>
      <c r="T165" s="2"/>
      <c r="U165" s="2"/>
      <c r="V165" s="3"/>
      <c r="W165" s="3"/>
      <c r="X165" s="3"/>
      <c r="Y165" s="3"/>
      <c r="Z165" s="3"/>
    </row>
    <row r="166" ht="15.75" customHeight="1">
      <c r="A166" s="2"/>
      <c r="B166" s="2"/>
      <c r="C166" s="2"/>
      <c r="D166" s="2"/>
      <c r="E166" s="2"/>
      <c r="F166" s="2"/>
      <c r="G166" s="2"/>
      <c r="H166" s="2"/>
      <c r="I166" s="2"/>
      <c r="J166" s="2"/>
      <c r="K166" s="2"/>
      <c r="L166" s="2"/>
      <c r="M166" s="2"/>
      <c r="N166" s="2"/>
      <c r="O166" s="2"/>
      <c r="P166" s="2"/>
      <c r="Q166" s="2"/>
      <c r="R166" s="2"/>
      <c r="S166" s="2"/>
      <c r="T166" s="2"/>
      <c r="U166" s="2"/>
      <c r="V166" s="3"/>
      <c r="W166" s="3"/>
      <c r="X166" s="3"/>
      <c r="Y166" s="3"/>
      <c r="Z166" s="3"/>
    </row>
    <row r="167" ht="15.75" customHeight="1">
      <c r="A167" s="2"/>
      <c r="B167" s="2"/>
      <c r="C167" s="2"/>
      <c r="D167" s="2"/>
      <c r="E167" s="2"/>
      <c r="F167" s="2"/>
      <c r="G167" s="2"/>
      <c r="H167" s="2"/>
      <c r="I167" s="2"/>
      <c r="J167" s="2"/>
      <c r="K167" s="2"/>
      <c r="L167" s="2"/>
      <c r="M167" s="2"/>
      <c r="N167" s="2"/>
      <c r="O167" s="2"/>
      <c r="P167" s="2"/>
      <c r="Q167" s="2"/>
      <c r="R167" s="2"/>
      <c r="S167" s="2"/>
      <c r="T167" s="2"/>
      <c r="U167" s="2"/>
      <c r="V167" s="3"/>
      <c r="W167" s="3"/>
      <c r="X167" s="3"/>
      <c r="Y167" s="3"/>
      <c r="Z167" s="3"/>
    </row>
    <row r="168" ht="15.75" customHeight="1">
      <c r="A168" s="2"/>
      <c r="B168" s="2"/>
      <c r="C168" s="2"/>
      <c r="D168" s="2"/>
      <c r="E168" s="2"/>
      <c r="F168" s="2"/>
      <c r="G168" s="2"/>
      <c r="H168" s="2"/>
      <c r="I168" s="2"/>
      <c r="J168" s="2"/>
      <c r="K168" s="2"/>
      <c r="L168" s="2"/>
      <c r="M168" s="2"/>
      <c r="N168" s="2"/>
      <c r="O168" s="2"/>
      <c r="P168" s="2"/>
      <c r="Q168" s="2"/>
      <c r="R168" s="2"/>
      <c r="S168" s="2"/>
      <c r="T168" s="2"/>
      <c r="U168" s="2"/>
      <c r="V168" s="3"/>
      <c r="W168" s="3"/>
      <c r="X168" s="3"/>
      <c r="Y168" s="3"/>
      <c r="Z168" s="3"/>
    </row>
    <row r="169" ht="15.75" customHeight="1">
      <c r="A169" s="2"/>
      <c r="B169" s="2"/>
      <c r="C169" s="2"/>
      <c r="D169" s="2"/>
      <c r="E169" s="2"/>
      <c r="F169" s="2"/>
      <c r="G169" s="2"/>
      <c r="H169" s="2"/>
      <c r="I169" s="2"/>
      <c r="J169" s="2"/>
      <c r="K169" s="2"/>
      <c r="L169" s="2"/>
      <c r="M169" s="2"/>
      <c r="N169" s="2"/>
      <c r="O169" s="2"/>
      <c r="P169" s="2"/>
      <c r="Q169" s="2"/>
      <c r="R169" s="2"/>
      <c r="S169" s="2"/>
      <c r="T169" s="2"/>
      <c r="U169" s="2"/>
      <c r="V169" s="3"/>
      <c r="W169" s="3"/>
      <c r="X169" s="3"/>
      <c r="Y169" s="3"/>
      <c r="Z169" s="3"/>
    </row>
    <row r="170" ht="15.75" customHeight="1">
      <c r="A170" s="2"/>
      <c r="B170" s="2"/>
      <c r="C170" s="2"/>
      <c r="D170" s="2"/>
      <c r="E170" s="2"/>
      <c r="F170" s="2"/>
      <c r="G170" s="2"/>
      <c r="H170" s="2"/>
      <c r="I170" s="2"/>
      <c r="J170" s="2"/>
      <c r="K170" s="2"/>
      <c r="L170" s="2"/>
      <c r="M170" s="2"/>
      <c r="N170" s="2"/>
      <c r="O170" s="2"/>
      <c r="P170" s="2"/>
      <c r="Q170" s="2"/>
      <c r="R170" s="2"/>
      <c r="S170" s="2"/>
      <c r="T170" s="2"/>
      <c r="U170" s="2"/>
      <c r="V170" s="3"/>
      <c r="W170" s="3"/>
      <c r="X170" s="3"/>
      <c r="Y170" s="3"/>
      <c r="Z170" s="3"/>
    </row>
    <row r="171" ht="15.75" customHeight="1">
      <c r="A171" s="2"/>
      <c r="B171" s="2"/>
      <c r="C171" s="2"/>
      <c r="D171" s="2"/>
      <c r="E171" s="2"/>
      <c r="F171" s="2"/>
      <c r="G171" s="2"/>
      <c r="H171" s="2"/>
      <c r="I171" s="2"/>
      <c r="J171" s="2"/>
      <c r="K171" s="2"/>
      <c r="L171" s="2"/>
      <c r="M171" s="2"/>
      <c r="N171" s="2"/>
      <c r="O171" s="2"/>
      <c r="P171" s="2"/>
      <c r="Q171" s="2"/>
      <c r="R171" s="2"/>
      <c r="S171" s="2"/>
      <c r="T171" s="2"/>
      <c r="U171" s="2"/>
      <c r="V171" s="3"/>
      <c r="W171" s="3"/>
      <c r="X171" s="3"/>
      <c r="Y171" s="3"/>
      <c r="Z171" s="3"/>
    </row>
    <row r="172" ht="15.75" customHeight="1">
      <c r="A172" s="2"/>
      <c r="B172" s="2"/>
      <c r="C172" s="2"/>
      <c r="D172" s="2"/>
      <c r="E172" s="2"/>
      <c r="F172" s="2"/>
      <c r="G172" s="2"/>
      <c r="H172" s="2"/>
      <c r="I172" s="2"/>
      <c r="J172" s="2"/>
      <c r="K172" s="2"/>
      <c r="L172" s="2"/>
      <c r="M172" s="2"/>
      <c r="N172" s="2"/>
      <c r="O172" s="2"/>
      <c r="P172" s="2"/>
      <c r="Q172" s="2"/>
      <c r="R172" s="2"/>
      <c r="S172" s="2"/>
      <c r="T172" s="2"/>
      <c r="U172" s="2"/>
      <c r="V172" s="3"/>
      <c r="W172" s="3"/>
      <c r="X172" s="3"/>
      <c r="Y172" s="3"/>
      <c r="Z172" s="3"/>
    </row>
    <row r="173" ht="15.75" customHeight="1">
      <c r="A173" s="2"/>
      <c r="B173" s="2"/>
      <c r="C173" s="2"/>
      <c r="D173" s="2"/>
      <c r="E173" s="2"/>
      <c r="F173" s="2"/>
      <c r="G173" s="2"/>
      <c r="H173" s="2"/>
      <c r="I173" s="2"/>
      <c r="J173" s="2"/>
      <c r="K173" s="2"/>
      <c r="L173" s="2"/>
      <c r="M173" s="2"/>
      <c r="N173" s="2"/>
      <c r="O173" s="2"/>
      <c r="P173" s="2"/>
      <c r="Q173" s="2"/>
      <c r="R173" s="2"/>
      <c r="S173" s="2"/>
      <c r="T173" s="2"/>
      <c r="U173" s="2"/>
      <c r="V173" s="3"/>
      <c r="W173" s="3"/>
      <c r="X173" s="3"/>
      <c r="Y173" s="3"/>
      <c r="Z173" s="3"/>
    </row>
    <row r="174" ht="15.75" customHeight="1">
      <c r="A174" s="2"/>
      <c r="B174" s="2"/>
      <c r="C174" s="2"/>
      <c r="D174" s="2"/>
      <c r="E174" s="2"/>
      <c r="F174" s="2"/>
      <c r="G174" s="2"/>
      <c r="H174" s="2"/>
      <c r="I174" s="2"/>
      <c r="J174" s="2"/>
      <c r="K174" s="2"/>
      <c r="L174" s="2"/>
      <c r="M174" s="2"/>
      <c r="N174" s="2"/>
      <c r="O174" s="2"/>
      <c r="P174" s="2"/>
      <c r="Q174" s="2"/>
      <c r="R174" s="2"/>
      <c r="S174" s="2"/>
      <c r="T174" s="2"/>
      <c r="U174" s="2"/>
      <c r="V174" s="3"/>
      <c r="W174" s="3"/>
      <c r="X174" s="3"/>
      <c r="Y174" s="3"/>
      <c r="Z174" s="3"/>
    </row>
    <row r="175" ht="15.75" customHeight="1">
      <c r="A175" s="2"/>
      <c r="B175" s="2"/>
      <c r="C175" s="2"/>
      <c r="D175" s="2"/>
      <c r="E175" s="2"/>
      <c r="F175" s="2"/>
      <c r="G175" s="2"/>
      <c r="H175" s="2"/>
      <c r="I175" s="2"/>
      <c r="J175" s="2"/>
      <c r="K175" s="2"/>
      <c r="L175" s="2"/>
      <c r="M175" s="2"/>
      <c r="N175" s="2"/>
      <c r="O175" s="2"/>
      <c r="P175" s="2"/>
      <c r="Q175" s="2"/>
      <c r="R175" s="2"/>
      <c r="S175" s="2"/>
      <c r="T175" s="2"/>
      <c r="U175" s="2"/>
      <c r="V175" s="3"/>
      <c r="W175" s="3"/>
      <c r="X175" s="3"/>
      <c r="Y175" s="3"/>
      <c r="Z175" s="3"/>
    </row>
    <row r="176" ht="15.75" customHeight="1">
      <c r="A176" s="2"/>
      <c r="B176" s="2"/>
      <c r="C176" s="2"/>
      <c r="D176" s="2"/>
      <c r="E176" s="2"/>
      <c r="F176" s="2"/>
      <c r="G176" s="2"/>
      <c r="H176" s="2"/>
      <c r="I176" s="2"/>
      <c r="J176" s="2"/>
      <c r="K176" s="2"/>
      <c r="L176" s="2"/>
      <c r="M176" s="2"/>
      <c r="N176" s="2"/>
      <c r="O176" s="2"/>
      <c r="P176" s="2"/>
      <c r="Q176" s="2"/>
      <c r="R176" s="2"/>
      <c r="S176" s="2"/>
      <c r="T176" s="2"/>
      <c r="U176" s="2"/>
      <c r="V176" s="3"/>
      <c r="W176" s="3"/>
      <c r="X176" s="3"/>
      <c r="Y176" s="3"/>
      <c r="Z176" s="3"/>
    </row>
    <row r="177" ht="15.75" customHeight="1">
      <c r="A177" s="2"/>
      <c r="B177" s="2"/>
      <c r="C177" s="2"/>
      <c r="D177" s="2"/>
      <c r="E177" s="2"/>
      <c r="F177" s="2"/>
      <c r="G177" s="2"/>
      <c r="H177" s="2"/>
      <c r="I177" s="2"/>
      <c r="J177" s="2"/>
      <c r="K177" s="2"/>
      <c r="L177" s="2"/>
      <c r="M177" s="2"/>
      <c r="N177" s="2"/>
      <c r="O177" s="2"/>
      <c r="P177" s="2"/>
      <c r="Q177" s="2"/>
      <c r="R177" s="2"/>
      <c r="S177" s="2"/>
      <c r="T177" s="2"/>
      <c r="U177" s="2"/>
      <c r="V177" s="3"/>
      <c r="W177" s="3"/>
      <c r="X177" s="3"/>
      <c r="Y177" s="3"/>
      <c r="Z177" s="3"/>
    </row>
    <row r="178" ht="15.75" customHeight="1">
      <c r="A178" s="2"/>
      <c r="B178" s="2"/>
      <c r="C178" s="2"/>
      <c r="D178" s="2"/>
      <c r="E178" s="2"/>
      <c r="F178" s="2"/>
      <c r="G178" s="2"/>
      <c r="H178" s="2"/>
      <c r="I178" s="2"/>
      <c r="J178" s="2"/>
      <c r="K178" s="2"/>
      <c r="L178" s="2"/>
      <c r="M178" s="2"/>
      <c r="N178" s="2"/>
      <c r="O178" s="2"/>
      <c r="P178" s="2"/>
      <c r="Q178" s="2"/>
      <c r="R178" s="2"/>
      <c r="S178" s="2"/>
      <c r="T178" s="2"/>
      <c r="U178" s="2"/>
      <c r="V178" s="3"/>
      <c r="W178" s="3"/>
      <c r="X178" s="3"/>
      <c r="Y178" s="3"/>
      <c r="Z178" s="3"/>
    </row>
    <row r="179" ht="15.75" customHeight="1">
      <c r="A179" s="2"/>
      <c r="B179" s="2"/>
      <c r="C179" s="2"/>
      <c r="D179" s="2"/>
      <c r="E179" s="2"/>
      <c r="F179" s="2"/>
      <c r="G179" s="2"/>
      <c r="H179" s="2"/>
      <c r="I179" s="2"/>
      <c r="J179" s="2"/>
      <c r="K179" s="2"/>
      <c r="L179" s="2"/>
      <c r="M179" s="2"/>
      <c r="N179" s="2"/>
      <c r="O179" s="2"/>
      <c r="P179" s="2"/>
      <c r="Q179" s="2"/>
      <c r="R179" s="2"/>
      <c r="S179" s="2"/>
      <c r="T179" s="2"/>
      <c r="U179" s="2"/>
      <c r="V179" s="3"/>
      <c r="W179" s="3"/>
      <c r="X179" s="3"/>
      <c r="Y179" s="3"/>
      <c r="Z179" s="3"/>
    </row>
    <row r="180" ht="15.75" customHeight="1">
      <c r="A180" s="2"/>
      <c r="B180" s="2"/>
      <c r="C180" s="2"/>
      <c r="D180" s="2"/>
      <c r="E180" s="2"/>
      <c r="F180" s="2"/>
      <c r="G180" s="2"/>
      <c r="H180" s="2"/>
      <c r="I180" s="2"/>
      <c r="J180" s="2"/>
      <c r="K180" s="2"/>
      <c r="L180" s="2"/>
      <c r="M180" s="2"/>
      <c r="N180" s="2"/>
      <c r="O180" s="2"/>
      <c r="P180" s="2"/>
      <c r="Q180" s="2"/>
      <c r="R180" s="2"/>
      <c r="S180" s="2"/>
      <c r="T180" s="2"/>
      <c r="U180" s="2"/>
      <c r="V180" s="3"/>
      <c r="W180" s="3"/>
      <c r="X180" s="3"/>
      <c r="Y180" s="3"/>
      <c r="Z180" s="3"/>
    </row>
    <row r="181" ht="15.75" customHeight="1">
      <c r="A181" s="2"/>
      <c r="B181" s="2"/>
      <c r="C181" s="2"/>
      <c r="D181" s="2"/>
      <c r="E181" s="2"/>
      <c r="F181" s="2"/>
      <c r="G181" s="2"/>
      <c r="H181" s="2"/>
      <c r="I181" s="2"/>
      <c r="J181" s="2"/>
      <c r="K181" s="2"/>
      <c r="L181" s="2"/>
      <c r="M181" s="2"/>
      <c r="N181" s="2"/>
      <c r="O181" s="2"/>
      <c r="P181" s="2"/>
      <c r="Q181" s="2"/>
      <c r="R181" s="2"/>
      <c r="S181" s="2"/>
      <c r="T181" s="2"/>
      <c r="U181" s="2"/>
      <c r="V181" s="3"/>
      <c r="W181" s="3"/>
      <c r="X181" s="3"/>
      <c r="Y181" s="3"/>
      <c r="Z181" s="3"/>
    </row>
    <row r="182" ht="15.75" customHeight="1">
      <c r="A182" s="2"/>
      <c r="B182" s="2"/>
      <c r="C182" s="2"/>
      <c r="D182" s="2"/>
      <c r="E182" s="2"/>
      <c r="F182" s="2"/>
      <c r="G182" s="2"/>
      <c r="H182" s="2"/>
      <c r="I182" s="2"/>
      <c r="J182" s="2"/>
      <c r="K182" s="2"/>
      <c r="L182" s="2"/>
      <c r="M182" s="2"/>
      <c r="N182" s="2"/>
      <c r="O182" s="2"/>
      <c r="P182" s="2"/>
      <c r="Q182" s="2"/>
      <c r="R182" s="2"/>
      <c r="S182" s="2"/>
      <c r="T182" s="2"/>
      <c r="U182" s="2"/>
      <c r="V182" s="3"/>
      <c r="W182" s="3"/>
      <c r="X182" s="3"/>
      <c r="Y182" s="3"/>
      <c r="Z182" s="3"/>
    </row>
    <row r="183" ht="15.75" customHeight="1">
      <c r="A183" s="2"/>
      <c r="B183" s="2"/>
      <c r="C183" s="2"/>
      <c r="D183" s="2"/>
      <c r="E183" s="2"/>
      <c r="F183" s="2"/>
      <c r="G183" s="2"/>
      <c r="H183" s="2"/>
      <c r="I183" s="2"/>
      <c r="J183" s="2"/>
      <c r="K183" s="2"/>
      <c r="L183" s="2"/>
      <c r="M183" s="2"/>
      <c r="N183" s="2"/>
      <c r="O183" s="2"/>
      <c r="P183" s="2"/>
      <c r="Q183" s="2"/>
      <c r="R183" s="2"/>
      <c r="S183" s="2"/>
      <c r="T183" s="2"/>
      <c r="U183" s="2"/>
      <c r="V183" s="3"/>
      <c r="W183" s="3"/>
      <c r="X183" s="3"/>
      <c r="Y183" s="3"/>
      <c r="Z183" s="3"/>
    </row>
    <row r="184" ht="15.75" customHeight="1">
      <c r="A184" s="2"/>
      <c r="B184" s="2"/>
      <c r="C184" s="2"/>
      <c r="D184" s="2"/>
      <c r="E184" s="2"/>
      <c r="F184" s="2"/>
      <c r="G184" s="2"/>
      <c r="H184" s="2"/>
      <c r="I184" s="2"/>
      <c r="J184" s="2"/>
      <c r="K184" s="2"/>
      <c r="L184" s="2"/>
      <c r="M184" s="2"/>
      <c r="N184" s="2"/>
      <c r="O184" s="2"/>
      <c r="P184" s="2"/>
      <c r="Q184" s="2"/>
      <c r="R184" s="2"/>
      <c r="S184" s="2"/>
      <c r="T184" s="2"/>
      <c r="U184" s="2"/>
      <c r="V184" s="3"/>
      <c r="W184" s="3"/>
      <c r="X184" s="3"/>
      <c r="Y184" s="3"/>
      <c r="Z184" s="3"/>
    </row>
    <row r="185" ht="15.75" customHeight="1">
      <c r="A185" s="2"/>
      <c r="B185" s="2"/>
      <c r="C185" s="2"/>
      <c r="D185" s="2"/>
      <c r="E185" s="2"/>
      <c r="F185" s="2"/>
      <c r="G185" s="2"/>
      <c r="H185" s="2"/>
      <c r="I185" s="2"/>
      <c r="J185" s="2"/>
      <c r="K185" s="2"/>
      <c r="L185" s="2"/>
      <c r="M185" s="2"/>
      <c r="N185" s="2"/>
      <c r="O185" s="2"/>
      <c r="P185" s="2"/>
      <c r="Q185" s="2"/>
      <c r="R185" s="2"/>
      <c r="S185" s="2"/>
      <c r="T185" s="2"/>
      <c r="U185" s="2"/>
      <c r="V185" s="3"/>
      <c r="W185" s="3"/>
      <c r="X185" s="3"/>
      <c r="Y185" s="3"/>
      <c r="Z185" s="3"/>
    </row>
    <row r="186" ht="15.75" customHeight="1">
      <c r="A186" s="2"/>
      <c r="B186" s="2"/>
      <c r="C186" s="2"/>
      <c r="D186" s="2"/>
      <c r="E186" s="2"/>
      <c r="F186" s="2"/>
      <c r="G186" s="2"/>
      <c r="H186" s="2"/>
      <c r="I186" s="2"/>
      <c r="J186" s="2"/>
      <c r="K186" s="2"/>
      <c r="L186" s="2"/>
      <c r="M186" s="2"/>
      <c r="N186" s="2"/>
      <c r="O186" s="2"/>
      <c r="P186" s="2"/>
      <c r="Q186" s="2"/>
      <c r="R186" s="2"/>
      <c r="S186" s="2"/>
      <c r="T186" s="2"/>
      <c r="U186" s="2"/>
      <c r="V186" s="3"/>
      <c r="W186" s="3"/>
      <c r="X186" s="3"/>
      <c r="Y186" s="3"/>
      <c r="Z186" s="3"/>
    </row>
    <row r="187" ht="15.75" customHeight="1">
      <c r="A187" s="2"/>
      <c r="B187" s="2"/>
      <c r="C187" s="2"/>
      <c r="D187" s="2"/>
      <c r="E187" s="2"/>
      <c r="F187" s="2"/>
      <c r="G187" s="2"/>
      <c r="H187" s="2"/>
      <c r="I187" s="2"/>
      <c r="J187" s="2"/>
      <c r="K187" s="2"/>
      <c r="L187" s="2"/>
      <c r="M187" s="2"/>
      <c r="N187" s="2"/>
      <c r="O187" s="2"/>
      <c r="P187" s="2"/>
      <c r="Q187" s="2"/>
      <c r="R187" s="2"/>
      <c r="S187" s="2"/>
      <c r="T187" s="2"/>
      <c r="U187" s="2"/>
      <c r="V187" s="3"/>
      <c r="W187" s="3"/>
      <c r="X187" s="3"/>
      <c r="Y187" s="3"/>
      <c r="Z187" s="3"/>
    </row>
    <row r="188" ht="15.75" customHeight="1">
      <c r="A188" s="2"/>
      <c r="B188" s="2"/>
      <c r="C188" s="2"/>
      <c r="D188" s="2"/>
      <c r="E188" s="2"/>
      <c r="F188" s="2"/>
      <c r="G188" s="2"/>
      <c r="H188" s="2"/>
      <c r="I188" s="2"/>
      <c r="J188" s="2"/>
      <c r="K188" s="2"/>
      <c r="L188" s="2"/>
      <c r="M188" s="2"/>
      <c r="N188" s="2"/>
      <c r="O188" s="2"/>
      <c r="P188" s="2"/>
      <c r="Q188" s="2"/>
      <c r="R188" s="2"/>
      <c r="S188" s="2"/>
      <c r="T188" s="2"/>
      <c r="U188" s="2"/>
      <c r="V188" s="3"/>
      <c r="W188" s="3"/>
      <c r="X188" s="3"/>
      <c r="Y188" s="3"/>
      <c r="Z188" s="3"/>
    </row>
    <row r="189" ht="15.75" customHeight="1">
      <c r="A189" s="2"/>
      <c r="B189" s="2"/>
      <c r="C189" s="2"/>
      <c r="D189" s="2"/>
      <c r="E189" s="2"/>
      <c r="F189" s="2"/>
      <c r="G189" s="2"/>
      <c r="H189" s="2"/>
      <c r="I189" s="2"/>
      <c r="J189" s="2"/>
      <c r="K189" s="2"/>
      <c r="L189" s="2"/>
      <c r="M189" s="2"/>
      <c r="N189" s="2"/>
      <c r="O189" s="2"/>
      <c r="P189" s="2"/>
      <c r="Q189" s="2"/>
      <c r="R189" s="2"/>
      <c r="S189" s="2"/>
      <c r="T189" s="2"/>
      <c r="U189" s="2"/>
      <c r="V189" s="3"/>
      <c r="W189" s="3"/>
      <c r="X189" s="3"/>
      <c r="Y189" s="3"/>
      <c r="Z189" s="3"/>
    </row>
    <row r="190" ht="15.75" customHeight="1">
      <c r="A190" s="2"/>
      <c r="B190" s="2"/>
      <c r="C190" s="2"/>
      <c r="D190" s="2"/>
      <c r="E190" s="2"/>
      <c r="F190" s="2"/>
      <c r="G190" s="2"/>
      <c r="H190" s="2"/>
      <c r="I190" s="2"/>
      <c r="J190" s="2"/>
      <c r="K190" s="2"/>
      <c r="L190" s="2"/>
      <c r="M190" s="2"/>
      <c r="N190" s="2"/>
      <c r="O190" s="2"/>
      <c r="P190" s="2"/>
      <c r="Q190" s="2"/>
      <c r="R190" s="2"/>
      <c r="S190" s="2"/>
      <c r="T190" s="2"/>
      <c r="U190" s="2"/>
      <c r="V190" s="3"/>
      <c r="W190" s="3"/>
      <c r="X190" s="3"/>
      <c r="Y190" s="3"/>
      <c r="Z190" s="3"/>
    </row>
    <row r="191" ht="15.75" customHeight="1">
      <c r="A191" s="2"/>
      <c r="B191" s="2"/>
      <c r="C191" s="2"/>
      <c r="D191" s="2"/>
      <c r="E191" s="2"/>
      <c r="F191" s="2"/>
      <c r="G191" s="2"/>
      <c r="H191" s="2"/>
      <c r="I191" s="2"/>
      <c r="J191" s="2"/>
      <c r="K191" s="2"/>
      <c r="L191" s="2"/>
      <c r="M191" s="2"/>
      <c r="N191" s="2"/>
      <c r="O191" s="2"/>
      <c r="P191" s="2"/>
      <c r="Q191" s="2"/>
      <c r="R191" s="2"/>
      <c r="S191" s="2"/>
      <c r="T191" s="2"/>
      <c r="U191" s="2"/>
      <c r="V191" s="3"/>
      <c r="W191" s="3"/>
      <c r="X191" s="3"/>
      <c r="Y191" s="3"/>
      <c r="Z191" s="3"/>
    </row>
    <row r="192" ht="15.75" customHeight="1">
      <c r="A192" s="2"/>
      <c r="B192" s="2"/>
      <c r="C192" s="2"/>
      <c r="D192" s="2"/>
      <c r="E192" s="2"/>
      <c r="F192" s="2"/>
      <c r="G192" s="2"/>
      <c r="H192" s="2"/>
      <c r="I192" s="2"/>
      <c r="J192" s="2"/>
      <c r="K192" s="2"/>
      <c r="L192" s="2"/>
      <c r="M192" s="2"/>
      <c r="N192" s="2"/>
      <c r="O192" s="2"/>
      <c r="P192" s="2"/>
      <c r="Q192" s="2"/>
      <c r="R192" s="2"/>
      <c r="S192" s="2"/>
      <c r="T192" s="2"/>
      <c r="U192" s="2"/>
      <c r="V192" s="3"/>
      <c r="W192" s="3"/>
      <c r="X192" s="3"/>
      <c r="Y192" s="3"/>
      <c r="Z192" s="3"/>
    </row>
    <row r="193" ht="15.75" customHeight="1">
      <c r="A193" s="2"/>
      <c r="B193" s="2"/>
      <c r="C193" s="2"/>
      <c r="D193" s="2"/>
      <c r="E193" s="2"/>
      <c r="F193" s="2"/>
      <c r="G193" s="2"/>
      <c r="H193" s="2"/>
      <c r="I193" s="2"/>
      <c r="J193" s="2"/>
      <c r="K193" s="2"/>
      <c r="L193" s="2"/>
      <c r="M193" s="2"/>
      <c r="N193" s="2"/>
      <c r="O193" s="2"/>
      <c r="P193" s="2"/>
      <c r="Q193" s="2"/>
      <c r="R193" s="2"/>
      <c r="S193" s="2"/>
      <c r="T193" s="2"/>
      <c r="U193" s="2"/>
      <c r="V193" s="3"/>
      <c r="W193" s="3"/>
      <c r="X193" s="3"/>
      <c r="Y193" s="3"/>
      <c r="Z193" s="3"/>
    </row>
    <row r="194" ht="15.75" customHeight="1">
      <c r="A194" s="2"/>
      <c r="B194" s="2"/>
      <c r="C194" s="2"/>
      <c r="D194" s="2"/>
      <c r="E194" s="2"/>
      <c r="F194" s="2"/>
      <c r="G194" s="2"/>
      <c r="H194" s="2"/>
      <c r="I194" s="2"/>
      <c r="J194" s="2"/>
      <c r="K194" s="2"/>
      <c r="L194" s="2"/>
      <c r="M194" s="2"/>
      <c r="N194" s="2"/>
      <c r="O194" s="2"/>
      <c r="P194" s="2"/>
      <c r="Q194" s="2"/>
      <c r="R194" s="2"/>
      <c r="S194" s="2"/>
      <c r="T194" s="2"/>
      <c r="U194" s="2"/>
      <c r="V194" s="3"/>
      <c r="W194" s="3"/>
      <c r="X194" s="3"/>
      <c r="Y194" s="3"/>
      <c r="Z194" s="3"/>
    </row>
    <row r="195" ht="15.75" customHeight="1">
      <c r="A195" s="2"/>
      <c r="B195" s="2"/>
      <c r="C195" s="2"/>
      <c r="D195" s="2"/>
      <c r="E195" s="2"/>
      <c r="F195" s="2"/>
      <c r="G195" s="2"/>
      <c r="H195" s="2"/>
      <c r="I195" s="2"/>
      <c r="J195" s="2"/>
      <c r="K195" s="2"/>
      <c r="L195" s="2"/>
      <c r="M195" s="2"/>
      <c r="N195" s="2"/>
      <c r="O195" s="2"/>
      <c r="P195" s="2"/>
      <c r="Q195" s="2"/>
      <c r="R195" s="2"/>
      <c r="S195" s="2"/>
      <c r="T195" s="2"/>
      <c r="U195" s="2"/>
      <c r="V195" s="3"/>
      <c r="W195" s="3"/>
      <c r="X195" s="3"/>
      <c r="Y195" s="3"/>
      <c r="Z195" s="3"/>
    </row>
    <row r="196" ht="15.75" customHeight="1">
      <c r="A196" s="2"/>
      <c r="B196" s="2"/>
      <c r="C196" s="2"/>
      <c r="D196" s="2"/>
      <c r="E196" s="2"/>
      <c r="F196" s="2"/>
      <c r="G196" s="2"/>
      <c r="H196" s="2"/>
      <c r="I196" s="2"/>
      <c r="J196" s="2"/>
      <c r="K196" s="2"/>
      <c r="L196" s="2"/>
      <c r="M196" s="2"/>
      <c r="N196" s="2"/>
      <c r="O196" s="2"/>
      <c r="P196" s="2"/>
      <c r="Q196" s="2"/>
      <c r="R196" s="2"/>
      <c r="S196" s="2"/>
      <c r="T196" s="2"/>
      <c r="U196" s="2"/>
      <c r="V196" s="3"/>
      <c r="W196" s="3"/>
      <c r="X196" s="3"/>
      <c r="Y196" s="3"/>
      <c r="Z196" s="3"/>
    </row>
    <row r="197" ht="15.75" customHeight="1">
      <c r="A197" s="2"/>
      <c r="B197" s="2"/>
      <c r="C197" s="2"/>
      <c r="D197" s="2"/>
      <c r="E197" s="2"/>
      <c r="F197" s="2"/>
      <c r="G197" s="2"/>
      <c r="H197" s="2"/>
      <c r="I197" s="2"/>
      <c r="J197" s="2"/>
      <c r="K197" s="2"/>
      <c r="L197" s="2"/>
      <c r="M197" s="2"/>
      <c r="N197" s="2"/>
      <c r="O197" s="2"/>
      <c r="P197" s="2"/>
      <c r="Q197" s="2"/>
      <c r="R197" s="2"/>
      <c r="S197" s="2"/>
      <c r="T197" s="2"/>
      <c r="U197" s="2"/>
      <c r="V197" s="3"/>
      <c r="W197" s="3"/>
      <c r="X197" s="3"/>
      <c r="Y197" s="3"/>
      <c r="Z197" s="3"/>
    </row>
    <row r="198" ht="15.75" customHeight="1">
      <c r="A198" s="2"/>
      <c r="B198" s="2"/>
      <c r="C198" s="2"/>
      <c r="D198" s="2"/>
      <c r="E198" s="2"/>
      <c r="F198" s="2"/>
      <c r="G198" s="2"/>
      <c r="H198" s="2"/>
      <c r="I198" s="2"/>
      <c r="J198" s="2"/>
      <c r="K198" s="2"/>
      <c r="L198" s="2"/>
      <c r="M198" s="2"/>
      <c r="N198" s="2"/>
      <c r="O198" s="2"/>
      <c r="P198" s="2"/>
      <c r="Q198" s="2"/>
      <c r="R198" s="2"/>
      <c r="S198" s="2"/>
      <c r="T198" s="2"/>
      <c r="U198" s="2"/>
      <c r="V198" s="3"/>
      <c r="W198" s="3"/>
      <c r="X198" s="3"/>
      <c r="Y198" s="3"/>
      <c r="Z198" s="3"/>
    </row>
    <row r="199" ht="15.75" customHeight="1">
      <c r="A199" s="2"/>
      <c r="B199" s="2"/>
      <c r="C199" s="2"/>
      <c r="D199" s="2"/>
      <c r="E199" s="2"/>
      <c r="F199" s="2"/>
      <c r="G199" s="2"/>
      <c r="H199" s="2"/>
      <c r="I199" s="2"/>
      <c r="J199" s="2"/>
      <c r="K199" s="2"/>
      <c r="L199" s="2"/>
      <c r="M199" s="2"/>
      <c r="N199" s="2"/>
      <c r="O199" s="2"/>
      <c r="P199" s="2"/>
      <c r="Q199" s="2"/>
      <c r="R199" s="2"/>
      <c r="S199" s="2"/>
      <c r="T199" s="2"/>
      <c r="U199" s="2"/>
      <c r="V199" s="3"/>
      <c r="W199" s="3"/>
      <c r="X199" s="3"/>
      <c r="Y199" s="3"/>
      <c r="Z199" s="3"/>
    </row>
    <row r="200" ht="15.75" customHeight="1">
      <c r="A200" s="2"/>
      <c r="B200" s="2"/>
      <c r="C200" s="2"/>
      <c r="D200" s="2"/>
      <c r="E200" s="2"/>
      <c r="F200" s="2"/>
      <c r="G200" s="2"/>
      <c r="H200" s="2"/>
      <c r="I200" s="2"/>
      <c r="J200" s="2"/>
      <c r="K200" s="2"/>
      <c r="L200" s="2"/>
      <c r="M200" s="2"/>
      <c r="N200" s="2"/>
      <c r="O200" s="2"/>
      <c r="P200" s="2"/>
      <c r="Q200" s="2"/>
      <c r="R200" s="2"/>
      <c r="S200" s="2"/>
      <c r="T200" s="2"/>
      <c r="U200" s="2"/>
      <c r="V200" s="3"/>
      <c r="W200" s="3"/>
      <c r="X200" s="3"/>
      <c r="Y200" s="3"/>
      <c r="Z200" s="3"/>
    </row>
    <row r="201" ht="15.75" customHeight="1">
      <c r="A201" s="2"/>
      <c r="B201" s="2"/>
      <c r="C201" s="2"/>
      <c r="D201" s="2"/>
      <c r="E201" s="2"/>
      <c r="F201" s="2"/>
      <c r="G201" s="2"/>
      <c r="H201" s="2"/>
      <c r="I201" s="2"/>
      <c r="J201" s="2"/>
      <c r="K201" s="2"/>
      <c r="L201" s="2"/>
      <c r="M201" s="2"/>
      <c r="N201" s="2"/>
      <c r="O201" s="2"/>
      <c r="P201" s="2"/>
      <c r="Q201" s="2"/>
      <c r="R201" s="2"/>
      <c r="S201" s="2"/>
      <c r="T201" s="2"/>
      <c r="U201" s="2"/>
      <c r="V201" s="3"/>
      <c r="W201" s="3"/>
      <c r="X201" s="3"/>
      <c r="Y201" s="3"/>
      <c r="Z201" s="3"/>
    </row>
    <row r="202" ht="15.75" customHeight="1">
      <c r="A202" s="2"/>
      <c r="B202" s="2"/>
      <c r="C202" s="2"/>
      <c r="D202" s="2"/>
      <c r="E202" s="2"/>
      <c r="F202" s="2"/>
      <c r="G202" s="2"/>
      <c r="H202" s="2"/>
      <c r="I202" s="2"/>
      <c r="J202" s="2"/>
      <c r="K202" s="2"/>
      <c r="L202" s="2"/>
      <c r="M202" s="2"/>
      <c r="N202" s="2"/>
      <c r="O202" s="2"/>
      <c r="P202" s="2"/>
      <c r="Q202" s="2"/>
      <c r="R202" s="2"/>
      <c r="S202" s="2"/>
      <c r="T202" s="2"/>
      <c r="U202" s="2"/>
      <c r="V202" s="3"/>
      <c r="W202" s="3"/>
      <c r="X202" s="3"/>
      <c r="Y202" s="3"/>
      <c r="Z202" s="3"/>
    </row>
    <row r="203" ht="15.75" customHeight="1">
      <c r="A203" s="2"/>
      <c r="B203" s="2"/>
      <c r="C203" s="2"/>
      <c r="D203" s="2"/>
      <c r="E203" s="2"/>
      <c r="F203" s="2"/>
      <c r="G203" s="2"/>
      <c r="H203" s="2"/>
      <c r="I203" s="2"/>
      <c r="J203" s="2"/>
      <c r="K203" s="2"/>
      <c r="L203" s="2"/>
      <c r="M203" s="2"/>
      <c r="N203" s="2"/>
      <c r="O203" s="2"/>
      <c r="P203" s="2"/>
      <c r="Q203" s="2"/>
      <c r="R203" s="2"/>
      <c r="S203" s="2"/>
      <c r="T203" s="2"/>
      <c r="U203" s="2"/>
      <c r="V203" s="3"/>
      <c r="W203" s="3"/>
      <c r="X203" s="3"/>
      <c r="Y203" s="3"/>
      <c r="Z203" s="3"/>
    </row>
    <row r="204" ht="15.75" customHeight="1">
      <c r="A204" s="2"/>
      <c r="B204" s="2"/>
      <c r="C204" s="2"/>
      <c r="D204" s="2"/>
      <c r="E204" s="2"/>
      <c r="F204" s="2"/>
      <c r="G204" s="2"/>
      <c r="H204" s="2"/>
      <c r="I204" s="2"/>
      <c r="J204" s="2"/>
      <c r="K204" s="2"/>
      <c r="L204" s="2"/>
      <c r="M204" s="2"/>
      <c r="N204" s="2"/>
      <c r="O204" s="2"/>
      <c r="P204" s="2"/>
      <c r="Q204" s="2"/>
      <c r="R204" s="2"/>
      <c r="S204" s="2"/>
      <c r="T204" s="2"/>
      <c r="U204" s="2"/>
      <c r="V204" s="3"/>
      <c r="W204" s="3"/>
      <c r="X204" s="3"/>
      <c r="Y204" s="3"/>
      <c r="Z204" s="3"/>
    </row>
    <row r="205" ht="15.75" customHeight="1">
      <c r="A205" s="2"/>
      <c r="B205" s="2"/>
      <c r="C205" s="2"/>
      <c r="D205" s="2"/>
      <c r="E205" s="2"/>
      <c r="F205" s="2"/>
      <c r="G205" s="2"/>
      <c r="H205" s="2"/>
      <c r="I205" s="2"/>
      <c r="J205" s="2"/>
      <c r="K205" s="2"/>
      <c r="L205" s="2"/>
      <c r="M205" s="2"/>
      <c r="N205" s="2"/>
      <c r="O205" s="2"/>
      <c r="P205" s="2"/>
      <c r="Q205" s="2"/>
      <c r="R205" s="2"/>
      <c r="S205" s="2"/>
      <c r="T205" s="2"/>
      <c r="U205" s="2"/>
      <c r="V205" s="3"/>
      <c r="W205" s="3"/>
      <c r="X205" s="3"/>
      <c r="Y205" s="3"/>
      <c r="Z205" s="3"/>
    </row>
    <row r="206" ht="15.75" customHeight="1">
      <c r="A206" s="2"/>
      <c r="B206" s="2"/>
      <c r="C206" s="2"/>
      <c r="D206" s="2"/>
      <c r="E206" s="2"/>
      <c r="F206" s="2"/>
      <c r="G206" s="2"/>
      <c r="H206" s="2"/>
      <c r="I206" s="2"/>
      <c r="J206" s="2"/>
      <c r="K206" s="2"/>
      <c r="L206" s="2"/>
      <c r="M206" s="2"/>
      <c r="N206" s="2"/>
      <c r="O206" s="2"/>
      <c r="P206" s="2"/>
      <c r="Q206" s="2"/>
      <c r="R206" s="2"/>
      <c r="S206" s="2"/>
      <c r="T206" s="2"/>
      <c r="U206" s="2"/>
      <c r="V206" s="3"/>
      <c r="W206" s="3"/>
      <c r="X206" s="3"/>
      <c r="Y206" s="3"/>
      <c r="Z206" s="3"/>
    </row>
    <row r="207" ht="15.75" customHeight="1">
      <c r="A207" s="2"/>
      <c r="B207" s="2"/>
      <c r="C207" s="2"/>
      <c r="D207" s="2"/>
      <c r="E207" s="2"/>
      <c r="F207" s="2"/>
      <c r="G207" s="2"/>
      <c r="H207" s="2"/>
      <c r="I207" s="2"/>
      <c r="J207" s="2"/>
      <c r="K207" s="2"/>
      <c r="L207" s="2"/>
      <c r="M207" s="2"/>
      <c r="N207" s="2"/>
      <c r="O207" s="2"/>
      <c r="P207" s="2"/>
      <c r="Q207" s="2"/>
      <c r="R207" s="2"/>
      <c r="S207" s="2"/>
      <c r="T207" s="2"/>
      <c r="U207" s="2"/>
      <c r="V207" s="3"/>
      <c r="W207" s="3"/>
      <c r="X207" s="3"/>
      <c r="Y207" s="3"/>
      <c r="Z207" s="3"/>
    </row>
    <row r="208" ht="15.75" customHeight="1">
      <c r="A208" s="2"/>
      <c r="B208" s="2"/>
      <c r="C208" s="2"/>
      <c r="D208" s="2"/>
      <c r="E208" s="2"/>
      <c r="F208" s="2"/>
      <c r="G208" s="2"/>
      <c r="H208" s="2"/>
      <c r="I208" s="2"/>
      <c r="J208" s="2"/>
      <c r="K208" s="2"/>
      <c r="L208" s="2"/>
      <c r="M208" s="2"/>
      <c r="N208" s="2"/>
      <c r="O208" s="2"/>
      <c r="P208" s="2"/>
      <c r="Q208" s="2"/>
      <c r="R208" s="2"/>
      <c r="S208" s="2"/>
      <c r="T208" s="2"/>
      <c r="U208" s="2"/>
      <c r="V208" s="3"/>
      <c r="W208" s="3"/>
      <c r="X208" s="3"/>
      <c r="Y208" s="3"/>
      <c r="Z208" s="3"/>
    </row>
    <row r="209" ht="15.75" customHeight="1">
      <c r="A209" s="2"/>
      <c r="B209" s="2"/>
      <c r="C209" s="2"/>
      <c r="D209" s="2"/>
      <c r="E209" s="2"/>
      <c r="F209" s="2"/>
      <c r="G209" s="2"/>
      <c r="H209" s="2"/>
      <c r="I209" s="2"/>
      <c r="J209" s="2"/>
      <c r="K209" s="2"/>
      <c r="L209" s="2"/>
      <c r="M209" s="2"/>
      <c r="N209" s="2"/>
      <c r="O209" s="2"/>
      <c r="P209" s="2"/>
      <c r="Q209" s="2"/>
      <c r="R209" s="2"/>
      <c r="S209" s="2"/>
      <c r="T209" s="2"/>
      <c r="U209" s="2"/>
      <c r="V209" s="3"/>
      <c r="W209" s="3"/>
      <c r="X209" s="3"/>
      <c r="Y209" s="3"/>
      <c r="Z209" s="3"/>
    </row>
    <row r="210" ht="15.75" customHeight="1">
      <c r="A210" s="2"/>
      <c r="B210" s="2"/>
      <c r="C210" s="2"/>
      <c r="D210" s="2"/>
      <c r="E210" s="2"/>
      <c r="F210" s="2"/>
      <c r="G210" s="2"/>
      <c r="H210" s="2"/>
      <c r="I210" s="2"/>
      <c r="J210" s="2"/>
      <c r="K210" s="2"/>
      <c r="L210" s="2"/>
      <c r="M210" s="2"/>
      <c r="N210" s="2"/>
      <c r="O210" s="2"/>
      <c r="P210" s="2"/>
      <c r="Q210" s="2"/>
      <c r="R210" s="2"/>
      <c r="S210" s="2"/>
      <c r="T210" s="2"/>
      <c r="U210" s="2"/>
      <c r="V210" s="3"/>
      <c r="W210" s="3"/>
      <c r="X210" s="3"/>
      <c r="Y210" s="3"/>
      <c r="Z210" s="3"/>
    </row>
    <row r="211" ht="15.75" customHeight="1">
      <c r="A211" s="2"/>
      <c r="B211" s="2"/>
      <c r="C211" s="2"/>
      <c r="D211" s="2"/>
      <c r="E211" s="2"/>
      <c r="F211" s="2"/>
      <c r="G211" s="2"/>
      <c r="H211" s="2"/>
      <c r="I211" s="2"/>
      <c r="J211" s="2"/>
      <c r="K211" s="2"/>
      <c r="L211" s="2"/>
      <c r="M211" s="2"/>
      <c r="N211" s="2"/>
      <c r="O211" s="2"/>
      <c r="P211" s="2"/>
      <c r="Q211" s="2"/>
      <c r="R211" s="2"/>
      <c r="S211" s="2"/>
      <c r="T211" s="2"/>
      <c r="U211" s="2"/>
      <c r="V211" s="3"/>
      <c r="W211" s="3"/>
      <c r="X211" s="3"/>
      <c r="Y211" s="3"/>
      <c r="Z211" s="3"/>
    </row>
    <row r="212" ht="15.75" customHeight="1">
      <c r="A212" s="2"/>
      <c r="B212" s="2"/>
      <c r="C212" s="2"/>
      <c r="D212" s="2"/>
      <c r="E212" s="2"/>
      <c r="F212" s="2"/>
      <c r="G212" s="2"/>
      <c r="H212" s="2"/>
      <c r="I212" s="2"/>
      <c r="J212" s="2"/>
      <c r="K212" s="2"/>
      <c r="L212" s="2"/>
      <c r="M212" s="2"/>
      <c r="N212" s="2"/>
      <c r="O212" s="2"/>
      <c r="P212" s="2"/>
      <c r="Q212" s="2"/>
      <c r="R212" s="2"/>
      <c r="S212" s="2"/>
      <c r="T212" s="2"/>
      <c r="U212" s="2"/>
      <c r="V212" s="3"/>
      <c r="W212" s="3"/>
      <c r="X212" s="3"/>
      <c r="Y212" s="3"/>
      <c r="Z212" s="3"/>
    </row>
    <row r="213" ht="15.75" customHeight="1">
      <c r="A213" s="2"/>
      <c r="B213" s="2"/>
      <c r="C213" s="2"/>
      <c r="D213" s="2"/>
      <c r="E213" s="2"/>
      <c r="F213" s="2"/>
      <c r="G213" s="2"/>
      <c r="H213" s="2"/>
      <c r="I213" s="2"/>
      <c r="J213" s="2"/>
      <c r="K213" s="2"/>
      <c r="L213" s="2"/>
      <c r="M213" s="2"/>
      <c r="N213" s="2"/>
      <c r="O213" s="2"/>
      <c r="P213" s="2"/>
      <c r="Q213" s="2"/>
      <c r="R213" s="2"/>
      <c r="S213" s="2"/>
      <c r="T213" s="2"/>
      <c r="U213" s="2"/>
      <c r="V213" s="3"/>
      <c r="W213" s="3"/>
      <c r="X213" s="3"/>
      <c r="Y213" s="3"/>
      <c r="Z213" s="3"/>
    </row>
    <row r="214" ht="15.75" customHeight="1">
      <c r="A214" s="2"/>
      <c r="B214" s="2"/>
      <c r="C214" s="2"/>
      <c r="D214" s="2"/>
      <c r="E214" s="2"/>
      <c r="F214" s="2"/>
      <c r="G214" s="2"/>
      <c r="H214" s="2"/>
      <c r="I214" s="2"/>
      <c r="J214" s="2"/>
      <c r="K214" s="2"/>
      <c r="L214" s="2"/>
      <c r="M214" s="2"/>
      <c r="N214" s="2"/>
      <c r="O214" s="2"/>
      <c r="P214" s="2"/>
      <c r="Q214" s="2"/>
      <c r="R214" s="2"/>
      <c r="S214" s="2"/>
      <c r="T214" s="2"/>
      <c r="U214" s="2"/>
      <c r="V214" s="3"/>
      <c r="W214" s="3"/>
      <c r="X214" s="3"/>
      <c r="Y214" s="3"/>
      <c r="Z214" s="3"/>
    </row>
    <row r="215" ht="15.75" customHeight="1">
      <c r="A215" s="2"/>
      <c r="B215" s="2"/>
      <c r="C215" s="2"/>
      <c r="D215" s="2"/>
      <c r="E215" s="2"/>
      <c r="F215" s="2"/>
      <c r="G215" s="2"/>
      <c r="H215" s="2"/>
      <c r="I215" s="2"/>
      <c r="J215" s="2"/>
      <c r="K215" s="2"/>
      <c r="L215" s="2"/>
      <c r="M215" s="2"/>
      <c r="N215" s="2"/>
      <c r="O215" s="2"/>
      <c r="P215" s="2"/>
      <c r="Q215" s="2"/>
      <c r="R215" s="2"/>
      <c r="S215" s="2"/>
      <c r="T215" s="2"/>
      <c r="U215" s="2"/>
      <c r="V215" s="3"/>
      <c r="W215" s="3"/>
      <c r="X215" s="3"/>
      <c r="Y215" s="3"/>
      <c r="Z215" s="3"/>
    </row>
    <row r="216" ht="15.75" customHeight="1">
      <c r="A216" s="2"/>
      <c r="B216" s="2"/>
      <c r="C216" s="2"/>
      <c r="D216" s="2"/>
      <c r="E216" s="2"/>
      <c r="F216" s="2"/>
      <c r="G216" s="2"/>
      <c r="H216" s="2"/>
      <c r="I216" s="2"/>
      <c r="J216" s="2"/>
      <c r="K216" s="2"/>
      <c r="L216" s="2"/>
      <c r="M216" s="2"/>
      <c r="N216" s="2"/>
      <c r="O216" s="2"/>
      <c r="P216" s="2"/>
      <c r="Q216" s="2"/>
      <c r="R216" s="2"/>
      <c r="S216" s="2"/>
      <c r="T216" s="2"/>
      <c r="U216" s="2"/>
      <c r="V216" s="3"/>
      <c r="W216" s="3"/>
      <c r="X216" s="3"/>
      <c r="Y216" s="3"/>
      <c r="Z216" s="3"/>
    </row>
    <row r="217" ht="15.75" customHeight="1">
      <c r="A217" s="2"/>
      <c r="B217" s="2"/>
      <c r="C217" s="2"/>
      <c r="D217" s="2"/>
      <c r="E217" s="2"/>
      <c r="F217" s="2"/>
      <c r="G217" s="2"/>
      <c r="H217" s="2"/>
      <c r="I217" s="2"/>
      <c r="J217" s="2"/>
      <c r="K217" s="2"/>
      <c r="L217" s="2"/>
      <c r="M217" s="2"/>
      <c r="N217" s="2"/>
      <c r="O217" s="2"/>
      <c r="P217" s="2"/>
      <c r="Q217" s="2"/>
      <c r="R217" s="2"/>
      <c r="S217" s="2"/>
      <c r="T217" s="2"/>
      <c r="U217" s="2"/>
      <c r="V217" s="3"/>
      <c r="W217" s="3"/>
      <c r="X217" s="3"/>
      <c r="Y217" s="3"/>
      <c r="Z217" s="3"/>
    </row>
    <row r="218" ht="15.75" customHeight="1">
      <c r="A218" s="2"/>
      <c r="B218" s="2"/>
      <c r="C218" s="2"/>
      <c r="D218" s="2"/>
      <c r="E218" s="2"/>
      <c r="F218" s="2"/>
      <c r="G218" s="2"/>
      <c r="H218" s="2"/>
      <c r="I218" s="2"/>
      <c r="J218" s="2"/>
      <c r="K218" s="2"/>
      <c r="L218" s="2"/>
      <c r="M218" s="2"/>
      <c r="N218" s="2"/>
      <c r="O218" s="2"/>
      <c r="P218" s="2"/>
      <c r="Q218" s="2"/>
      <c r="R218" s="2"/>
      <c r="S218" s="2"/>
      <c r="T218" s="2"/>
      <c r="U218" s="2"/>
      <c r="V218" s="3"/>
      <c r="W218" s="3"/>
      <c r="X218" s="3"/>
      <c r="Y218" s="3"/>
      <c r="Z218" s="3"/>
    </row>
    <row r="219" ht="15.75" customHeight="1">
      <c r="A219" s="2"/>
      <c r="B219" s="2"/>
      <c r="C219" s="2"/>
      <c r="D219" s="2"/>
      <c r="E219" s="2"/>
      <c r="F219" s="2"/>
      <c r="G219" s="2"/>
      <c r="H219" s="2"/>
      <c r="I219" s="2"/>
      <c r="J219" s="2"/>
      <c r="K219" s="2"/>
      <c r="L219" s="2"/>
      <c r="M219" s="2"/>
      <c r="N219" s="2"/>
      <c r="O219" s="2"/>
      <c r="P219" s="2"/>
      <c r="Q219" s="2"/>
      <c r="R219" s="2"/>
      <c r="S219" s="2"/>
      <c r="T219" s="2"/>
      <c r="U219" s="2"/>
      <c r="V219" s="3"/>
      <c r="W219" s="3"/>
      <c r="X219" s="3"/>
      <c r="Y219" s="3"/>
      <c r="Z219" s="3"/>
    </row>
    <row r="220" ht="15.75" customHeight="1">
      <c r="A220" s="2"/>
      <c r="B220" s="2"/>
      <c r="C220" s="2"/>
      <c r="D220" s="2"/>
      <c r="E220" s="2"/>
      <c r="F220" s="2"/>
      <c r="G220" s="2"/>
      <c r="H220" s="2"/>
      <c r="I220" s="2"/>
      <c r="J220" s="2"/>
      <c r="K220" s="2"/>
      <c r="L220" s="2"/>
      <c r="M220" s="2"/>
      <c r="N220" s="2"/>
      <c r="O220" s="2"/>
      <c r="P220" s="2"/>
      <c r="Q220" s="2"/>
      <c r="R220" s="2"/>
      <c r="S220" s="2"/>
      <c r="T220" s="2"/>
      <c r="U220" s="2"/>
      <c r="V220" s="3"/>
      <c r="W220" s="3"/>
      <c r="X220" s="3"/>
      <c r="Y220" s="3"/>
      <c r="Z220" s="3"/>
    </row>
    <row r="221" ht="15.75" customHeight="1">
      <c r="A221" s="2"/>
      <c r="B221" s="2"/>
      <c r="C221" s="2"/>
      <c r="D221" s="2"/>
      <c r="E221" s="2"/>
      <c r="F221" s="2"/>
      <c r="G221" s="2"/>
      <c r="H221" s="2"/>
      <c r="I221" s="2"/>
      <c r="J221" s="2"/>
      <c r="K221" s="2"/>
      <c r="L221" s="2"/>
      <c r="M221" s="2"/>
      <c r="N221" s="2"/>
      <c r="O221" s="2"/>
      <c r="P221" s="2"/>
      <c r="Q221" s="2"/>
      <c r="R221" s="2"/>
      <c r="S221" s="2"/>
      <c r="T221" s="2"/>
      <c r="U221" s="2"/>
      <c r="V221" s="3"/>
      <c r="W221" s="3"/>
      <c r="X221" s="3"/>
      <c r="Y221" s="3"/>
      <c r="Z221" s="3"/>
    </row>
    <row r="222" ht="15.75" customHeight="1">
      <c r="A222" s="2"/>
      <c r="B222" s="2"/>
      <c r="C222" s="2"/>
      <c r="D222" s="2"/>
      <c r="E222" s="2"/>
      <c r="F222" s="2"/>
      <c r="G222" s="2"/>
      <c r="H222" s="2"/>
      <c r="I222" s="2"/>
      <c r="J222" s="2"/>
      <c r="K222" s="2"/>
      <c r="L222" s="2"/>
      <c r="M222" s="2"/>
      <c r="N222" s="2"/>
      <c r="O222" s="2"/>
      <c r="P222" s="2"/>
      <c r="Q222" s="2"/>
      <c r="R222" s="2"/>
      <c r="S222" s="2"/>
      <c r="T222" s="2"/>
      <c r="U222" s="2"/>
      <c r="V222" s="3"/>
      <c r="W222" s="3"/>
      <c r="X222" s="3"/>
      <c r="Y222" s="3"/>
      <c r="Z222" s="3"/>
    </row>
    <row r="223" ht="15.75" customHeight="1">
      <c r="A223" s="2"/>
      <c r="B223" s="2"/>
      <c r="C223" s="2"/>
      <c r="D223" s="2"/>
      <c r="E223" s="2"/>
      <c r="F223" s="2"/>
      <c r="G223" s="2"/>
      <c r="H223" s="2"/>
      <c r="I223" s="2"/>
      <c r="J223" s="2"/>
      <c r="K223" s="2"/>
      <c r="L223" s="2"/>
      <c r="M223" s="2"/>
      <c r="N223" s="2"/>
      <c r="O223" s="2"/>
      <c r="P223" s="2"/>
      <c r="Q223" s="2"/>
      <c r="R223" s="2"/>
      <c r="S223" s="2"/>
      <c r="T223" s="2"/>
      <c r="U223" s="2"/>
      <c r="V223" s="3"/>
      <c r="W223" s="3"/>
      <c r="X223" s="3"/>
      <c r="Y223" s="3"/>
      <c r="Z223" s="3"/>
    </row>
    <row r="224" ht="15.75" customHeight="1">
      <c r="A224" s="2"/>
      <c r="B224" s="2"/>
      <c r="C224" s="2"/>
      <c r="D224" s="2"/>
      <c r="E224" s="2"/>
      <c r="F224" s="2"/>
      <c r="G224" s="2"/>
      <c r="H224" s="2"/>
      <c r="I224" s="2"/>
      <c r="J224" s="2"/>
      <c r="K224" s="2"/>
      <c r="L224" s="2"/>
      <c r="M224" s="2"/>
      <c r="N224" s="2"/>
      <c r="O224" s="2"/>
      <c r="P224" s="2"/>
      <c r="Q224" s="2"/>
      <c r="R224" s="2"/>
      <c r="S224" s="2"/>
      <c r="T224" s="2"/>
      <c r="U224" s="2"/>
      <c r="V224" s="3"/>
      <c r="W224" s="3"/>
      <c r="X224" s="3"/>
      <c r="Y224" s="3"/>
      <c r="Z224" s="3"/>
    </row>
    <row r="225" ht="15.75" customHeight="1">
      <c r="A225" s="2"/>
      <c r="B225" s="2"/>
      <c r="C225" s="2"/>
      <c r="D225" s="2"/>
      <c r="E225" s="2"/>
      <c r="F225" s="2"/>
      <c r="G225" s="2"/>
      <c r="H225" s="2"/>
      <c r="I225" s="2"/>
      <c r="J225" s="2"/>
      <c r="K225" s="2"/>
      <c r="L225" s="2"/>
      <c r="M225" s="2"/>
      <c r="N225" s="2"/>
      <c r="O225" s="2"/>
      <c r="P225" s="2"/>
      <c r="Q225" s="2"/>
      <c r="R225" s="2"/>
      <c r="S225" s="2"/>
      <c r="T225" s="2"/>
      <c r="U225" s="2"/>
      <c r="V225" s="3"/>
      <c r="W225" s="3"/>
      <c r="X225" s="3"/>
      <c r="Y225" s="3"/>
      <c r="Z225" s="3"/>
    </row>
    <row r="226" ht="15.75" customHeight="1">
      <c r="A226" s="2"/>
      <c r="B226" s="2"/>
      <c r="C226" s="2"/>
      <c r="D226" s="2"/>
      <c r="E226" s="2"/>
      <c r="F226" s="2"/>
      <c r="G226" s="2"/>
      <c r="H226" s="2"/>
      <c r="I226" s="2"/>
      <c r="J226" s="2"/>
      <c r="K226" s="2"/>
      <c r="L226" s="2"/>
      <c r="M226" s="2"/>
      <c r="N226" s="2"/>
      <c r="O226" s="2"/>
      <c r="P226" s="2"/>
      <c r="Q226" s="2"/>
      <c r="R226" s="2"/>
      <c r="S226" s="2"/>
      <c r="T226" s="2"/>
      <c r="U226" s="2"/>
      <c r="V226" s="3"/>
      <c r="W226" s="3"/>
      <c r="X226" s="3"/>
      <c r="Y226" s="3"/>
      <c r="Z226" s="3"/>
    </row>
    <row r="227" ht="15.75" customHeight="1">
      <c r="A227" s="2"/>
      <c r="B227" s="2"/>
      <c r="C227" s="2"/>
      <c r="D227" s="2"/>
      <c r="E227" s="2"/>
      <c r="F227" s="2"/>
      <c r="G227" s="2"/>
      <c r="H227" s="2"/>
      <c r="I227" s="2"/>
      <c r="J227" s="2"/>
      <c r="K227" s="2"/>
      <c r="L227" s="2"/>
      <c r="M227" s="2"/>
      <c r="N227" s="2"/>
      <c r="O227" s="2"/>
      <c r="P227" s="2"/>
      <c r="Q227" s="2"/>
      <c r="R227" s="2"/>
      <c r="S227" s="2"/>
      <c r="T227" s="2"/>
      <c r="U227" s="2"/>
      <c r="V227" s="3"/>
      <c r="W227" s="3"/>
      <c r="X227" s="3"/>
      <c r="Y227" s="3"/>
      <c r="Z227" s="3"/>
    </row>
    <row r="228" ht="15.75" customHeight="1">
      <c r="A228" s="2"/>
      <c r="B228" s="2"/>
      <c r="C228" s="2"/>
      <c r="D228" s="2"/>
      <c r="E228" s="2"/>
      <c r="F228" s="2"/>
      <c r="G228" s="2"/>
      <c r="H228" s="2"/>
      <c r="I228" s="2"/>
      <c r="J228" s="2"/>
      <c r="K228" s="2"/>
      <c r="L228" s="2"/>
      <c r="M228" s="2"/>
      <c r="N228" s="2"/>
      <c r="O228" s="2"/>
      <c r="P228" s="2"/>
      <c r="Q228" s="2"/>
      <c r="R228" s="2"/>
      <c r="S228" s="2"/>
      <c r="T228" s="2"/>
      <c r="U228" s="2"/>
      <c r="V228" s="3"/>
      <c r="W228" s="3"/>
      <c r="X228" s="3"/>
      <c r="Y228" s="3"/>
      <c r="Z228" s="3"/>
    </row>
    <row r="229" ht="15.75" customHeight="1">
      <c r="A229" s="2"/>
      <c r="B229" s="2"/>
      <c r="C229" s="2"/>
      <c r="D229" s="2"/>
      <c r="E229" s="2"/>
      <c r="F229" s="2"/>
      <c r="G229" s="2"/>
      <c r="H229" s="2"/>
      <c r="I229" s="2"/>
      <c r="J229" s="2"/>
      <c r="K229" s="2"/>
      <c r="L229" s="2"/>
      <c r="M229" s="2"/>
      <c r="N229" s="2"/>
      <c r="O229" s="2"/>
      <c r="P229" s="2"/>
      <c r="Q229" s="2"/>
      <c r="R229" s="2"/>
      <c r="S229" s="2"/>
      <c r="T229" s="2"/>
      <c r="U229" s="2"/>
      <c r="V229" s="3"/>
      <c r="W229" s="3"/>
      <c r="X229" s="3"/>
      <c r="Y229" s="3"/>
      <c r="Z229" s="3"/>
    </row>
    <row r="230" ht="15.75" customHeight="1">
      <c r="A230" s="2"/>
      <c r="B230" s="2"/>
      <c r="C230" s="2"/>
      <c r="D230" s="2"/>
      <c r="E230" s="2"/>
      <c r="F230" s="2"/>
      <c r="G230" s="2"/>
      <c r="H230" s="2"/>
      <c r="I230" s="2"/>
      <c r="J230" s="2"/>
      <c r="K230" s="2"/>
      <c r="L230" s="2"/>
      <c r="M230" s="2"/>
      <c r="N230" s="2"/>
      <c r="O230" s="2"/>
      <c r="P230" s="2"/>
      <c r="Q230" s="2"/>
      <c r="R230" s="2"/>
      <c r="S230" s="2"/>
      <c r="T230" s="2"/>
      <c r="U230" s="2"/>
      <c r="V230" s="3"/>
      <c r="W230" s="3"/>
      <c r="X230" s="3"/>
      <c r="Y230" s="3"/>
      <c r="Z230" s="3"/>
    </row>
    <row r="231" ht="15.75" customHeight="1">
      <c r="A231" s="2"/>
      <c r="B231" s="2"/>
      <c r="C231" s="2"/>
      <c r="D231" s="2"/>
      <c r="E231" s="2"/>
      <c r="F231" s="2"/>
      <c r="G231" s="2"/>
      <c r="H231" s="2"/>
      <c r="I231" s="2"/>
      <c r="J231" s="2"/>
      <c r="K231" s="2"/>
      <c r="L231" s="2"/>
      <c r="M231" s="2"/>
      <c r="N231" s="2"/>
      <c r="O231" s="2"/>
      <c r="P231" s="2"/>
      <c r="Q231" s="2"/>
      <c r="R231" s="2"/>
      <c r="S231" s="2"/>
      <c r="T231" s="2"/>
      <c r="U231" s="2"/>
      <c r="V231" s="3"/>
      <c r="W231" s="3"/>
      <c r="X231" s="3"/>
      <c r="Y231" s="3"/>
      <c r="Z231" s="3"/>
    </row>
    <row r="232" ht="15.75" customHeight="1">
      <c r="A232" s="2"/>
      <c r="B232" s="2"/>
      <c r="C232" s="2"/>
      <c r="D232" s="2"/>
      <c r="E232" s="2"/>
      <c r="F232" s="2"/>
      <c r="G232" s="2"/>
      <c r="H232" s="2"/>
      <c r="I232" s="2"/>
      <c r="J232" s="2"/>
      <c r="K232" s="2"/>
      <c r="L232" s="2"/>
      <c r="M232" s="2"/>
      <c r="N232" s="2"/>
      <c r="O232" s="2"/>
      <c r="P232" s="2"/>
      <c r="Q232" s="2"/>
      <c r="R232" s="2"/>
      <c r="S232" s="2"/>
      <c r="T232" s="2"/>
      <c r="U232" s="2"/>
      <c r="V232" s="3"/>
      <c r="W232" s="3"/>
      <c r="X232" s="3"/>
      <c r="Y232" s="3"/>
      <c r="Z232" s="3"/>
    </row>
    <row r="233" ht="15.75" customHeight="1">
      <c r="A233" s="2"/>
      <c r="B233" s="2"/>
      <c r="C233" s="2"/>
      <c r="D233" s="2"/>
      <c r="E233" s="2"/>
      <c r="F233" s="2"/>
      <c r="G233" s="2"/>
      <c r="H233" s="2"/>
      <c r="I233" s="2"/>
      <c r="J233" s="2"/>
      <c r="K233" s="2"/>
      <c r="L233" s="2"/>
      <c r="M233" s="2"/>
      <c r="N233" s="2"/>
      <c r="O233" s="2"/>
      <c r="P233" s="2"/>
      <c r="Q233" s="2"/>
      <c r="R233" s="2"/>
      <c r="S233" s="2"/>
      <c r="T233" s="2"/>
      <c r="U233" s="2"/>
      <c r="V233" s="3"/>
      <c r="W233" s="3"/>
      <c r="X233" s="3"/>
      <c r="Y233" s="3"/>
      <c r="Z233" s="3"/>
    </row>
    <row r="234" ht="15.75" customHeight="1">
      <c r="A234" s="2"/>
      <c r="B234" s="2"/>
      <c r="C234" s="2"/>
      <c r="D234" s="2"/>
      <c r="E234" s="2"/>
      <c r="F234" s="2"/>
      <c r="G234" s="2"/>
      <c r="H234" s="2"/>
      <c r="I234" s="2"/>
      <c r="J234" s="2"/>
      <c r="K234" s="2"/>
      <c r="L234" s="2"/>
      <c r="M234" s="2"/>
      <c r="N234" s="2"/>
      <c r="O234" s="2"/>
      <c r="P234" s="2"/>
      <c r="Q234" s="2"/>
      <c r="R234" s="2"/>
      <c r="S234" s="2"/>
      <c r="T234" s="2"/>
      <c r="U234" s="2"/>
      <c r="V234" s="3"/>
      <c r="W234" s="3"/>
      <c r="X234" s="3"/>
      <c r="Y234" s="3"/>
      <c r="Z234" s="3"/>
    </row>
    <row r="235" ht="15.75" customHeight="1">
      <c r="A235" s="2"/>
      <c r="B235" s="2"/>
      <c r="C235" s="2"/>
      <c r="D235" s="2"/>
      <c r="E235" s="2"/>
      <c r="F235" s="2"/>
      <c r="G235" s="2"/>
      <c r="H235" s="2"/>
      <c r="I235" s="2"/>
      <c r="J235" s="2"/>
      <c r="K235" s="2"/>
      <c r="L235" s="2"/>
      <c r="M235" s="2"/>
      <c r="N235" s="2"/>
      <c r="O235" s="2"/>
      <c r="P235" s="2"/>
      <c r="Q235" s="2"/>
      <c r="R235" s="2"/>
      <c r="S235" s="2"/>
      <c r="T235" s="2"/>
      <c r="U235" s="2"/>
      <c r="V235" s="3"/>
      <c r="W235" s="3"/>
      <c r="X235" s="3"/>
      <c r="Y235" s="3"/>
      <c r="Z235" s="3"/>
    </row>
    <row r="236" ht="15.75" customHeight="1">
      <c r="A236" s="2"/>
      <c r="B236" s="2"/>
      <c r="C236" s="2"/>
      <c r="D236" s="2"/>
      <c r="E236" s="2"/>
      <c r="F236" s="2"/>
      <c r="G236" s="2"/>
      <c r="H236" s="2"/>
      <c r="I236" s="2"/>
      <c r="J236" s="2"/>
      <c r="K236" s="2"/>
      <c r="L236" s="2"/>
      <c r="M236" s="2"/>
      <c r="N236" s="2"/>
      <c r="O236" s="2"/>
      <c r="P236" s="2"/>
      <c r="Q236" s="2"/>
      <c r="R236" s="2"/>
      <c r="S236" s="2"/>
      <c r="T236" s="2"/>
      <c r="U236" s="2"/>
      <c r="V236" s="3"/>
      <c r="W236" s="3"/>
      <c r="X236" s="3"/>
      <c r="Y236" s="3"/>
      <c r="Z236" s="3"/>
    </row>
    <row r="237" ht="15.75" customHeight="1">
      <c r="A237" s="2"/>
      <c r="B237" s="2"/>
      <c r="C237" s="2"/>
      <c r="D237" s="2"/>
      <c r="E237" s="2"/>
      <c r="F237" s="2"/>
      <c r="G237" s="2"/>
      <c r="H237" s="2"/>
      <c r="I237" s="2"/>
      <c r="J237" s="2"/>
      <c r="K237" s="2"/>
      <c r="L237" s="2"/>
      <c r="M237" s="2"/>
      <c r="N237" s="2"/>
      <c r="O237" s="2"/>
      <c r="P237" s="2"/>
      <c r="Q237" s="2"/>
      <c r="R237" s="2"/>
      <c r="S237" s="2"/>
      <c r="T237" s="2"/>
      <c r="U237" s="2"/>
      <c r="V237" s="3"/>
      <c r="W237" s="3"/>
      <c r="X237" s="3"/>
      <c r="Y237" s="3"/>
      <c r="Z237" s="3"/>
    </row>
    <row r="238" ht="15.75" customHeight="1">
      <c r="A238" s="2"/>
      <c r="B238" s="2"/>
      <c r="C238" s="2"/>
      <c r="D238" s="2"/>
      <c r="E238" s="2"/>
      <c r="F238" s="2"/>
      <c r="G238" s="2"/>
      <c r="H238" s="2"/>
      <c r="I238" s="2"/>
      <c r="J238" s="2"/>
      <c r="K238" s="2"/>
      <c r="L238" s="2"/>
      <c r="M238" s="2"/>
      <c r="N238" s="2"/>
      <c r="O238" s="2"/>
      <c r="P238" s="2"/>
      <c r="Q238" s="2"/>
      <c r="R238" s="2"/>
      <c r="S238" s="2"/>
      <c r="T238" s="2"/>
      <c r="U238" s="2"/>
      <c r="V238" s="3"/>
      <c r="W238" s="3"/>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2"/>
      <c r="U239" s="2"/>
      <c r="V239" s="3"/>
      <c r="W239" s="3"/>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2"/>
      <c r="U240" s="2"/>
      <c r="V240" s="3"/>
      <c r="W240" s="3"/>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2"/>
      <c r="U241" s="2"/>
      <c r="V241" s="3"/>
      <c r="W241" s="3"/>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2"/>
      <c r="U242" s="2"/>
      <c r="V242" s="3"/>
      <c r="W242" s="3"/>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2"/>
      <c r="U243" s="2"/>
      <c r="V243" s="3"/>
      <c r="W243" s="3"/>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2"/>
      <c r="U244" s="2"/>
      <c r="V244" s="3"/>
      <c r="W244" s="3"/>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2"/>
      <c r="U245" s="2"/>
      <c r="V245" s="3"/>
      <c r="W245" s="3"/>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2"/>
      <c r="U246" s="2"/>
      <c r="V246" s="3"/>
      <c r="W246" s="3"/>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2"/>
      <c r="U247" s="2"/>
      <c r="V247" s="3"/>
      <c r="W247" s="3"/>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2"/>
      <c r="U248" s="2"/>
      <c r="V248" s="3"/>
      <c r="W248" s="3"/>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2"/>
      <c r="U249" s="2"/>
      <c r="V249" s="3"/>
      <c r="W249" s="3"/>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2"/>
      <c r="U250" s="2"/>
      <c r="V250" s="3"/>
      <c r="W250" s="3"/>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2"/>
      <c r="U251" s="2"/>
      <c r="V251" s="3"/>
      <c r="W251" s="3"/>
      <c r="X251" s="3"/>
      <c r="Y251" s="3"/>
      <c r="Z251" s="3"/>
    </row>
    <row r="252" ht="15.75" customHeight="1">
      <c r="A252" s="2"/>
      <c r="B252" s="2"/>
      <c r="C252" s="2"/>
      <c r="D252" s="2"/>
      <c r="E252" s="2"/>
      <c r="F252" s="2"/>
      <c r="G252" s="2"/>
      <c r="H252" s="2"/>
      <c r="I252" s="2"/>
      <c r="J252" s="2"/>
      <c r="K252" s="2"/>
      <c r="L252" s="2"/>
      <c r="M252" s="2"/>
      <c r="N252" s="2"/>
      <c r="O252" s="2"/>
      <c r="P252" s="2"/>
      <c r="Q252" s="2"/>
      <c r="R252" s="2"/>
      <c r="S252" s="2"/>
      <c r="T252" s="2"/>
      <c r="U252" s="2"/>
      <c r="V252" s="3"/>
      <c r="W252" s="3"/>
      <c r="X252" s="3"/>
      <c r="Y252" s="3"/>
      <c r="Z252" s="3"/>
    </row>
    <row r="253" ht="15.75" customHeight="1">
      <c r="A253" s="2"/>
      <c r="B253" s="2"/>
      <c r="C253" s="2"/>
      <c r="D253" s="2"/>
      <c r="E253" s="2"/>
      <c r="F253" s="2"/>
      <c r="G253" s="2"/>
      <c r="H253" s="2"/>
      <c r="I253" s="2"/>
      <c r="J253" s="2"/>
      <c r="K253" s="2"/>
      <c r="L253" s="2"/>
      <c r="M253" s="2"/>
      <c r="N253" s="2"/>
      <c r="O253" s="2"/>
      <c r="P253" s="2"/>
      <c r="Q253" s="2"/>
      <c r="R253" s="2"/>
      <c r="S253" s="2"/>
      <c r="T253" s="2"/>
      <c r="U253" s="2"/>
      <c r="V253" s="3"/>
      <c r="W253" s="3"/>
      <c r="X253" s="3"/>
      <c r="Y253" s="3"/>
      <c r="Z253" s="3"/>
    </row>
    <row r="254" ht="15.75" customHeight="1">
      <c r="A254" s="2"/>
      <c r="B254" s="2"/>
      <c r="C254" s="2"/>
      <c r="D254" s="2"/>
      <c r="E254" s="2"/>
      <c r="F254" s="2"/>
      <c r="G254" s="2"/>
      <c r="H254" s="2"/>
      <c r="I254" s="2"/>
      <c r="J254" s="2"/>
      <c r="K254" s="2"/>
      <c r="L254" s="2"/>
      <c r="M254" s="2"/>
      <c r="N254" s="2"/>
      <c r="O254" s="2"/>
      <c r="P254" s="2"/>
      <c r="Q254" s="2"/>
      <c r="R254" s="2"/>
      <c r="S254" s="2"/>
      <c r="T254" s="2"/>
      <c r="U254" s="2"/>
      <c r="V254" s="3"/>
      <c r="W254" s="3"/>
      <c r="X254" s="3"/>
      <c r="Y254" s="3"/>
      <c r="Z254" s="3"/>
    </row>
    <row r="255" ht="15.75" customHeight="1">
      <c r="A255" s="2"/>
      <c r="B255" s="2"/>
      <c r="C255" s="2"/>
      <c r="D255" s="2"/>
      <c r="E255" s="2"/>
      <c r="F255" s="2"/>
      <c r="G255" s="2"/>
      <c r="H255" s="2"/>
      <c r="I255" s="2"/>
      <c r="J255" s="2"/>
      <c r="K255" s="2"/>
      <c r="L255" s="2"/>
      <c r="M255" s="2"/>
      <c r="N255" s="2"/>
      <c r="O255" s="2"/>
      <c r="P255" s="2"/>
      <c r="Q255" s="2"/>
      <c r="R255" s="2"/>
      <c r="S255" s="2"/>
      <c r="T255" s="2"/>
      <c r="U255" s="2"/>
      <c r="V255" s="3"/>
      <c r="W255" s="3"/>
      <c r="X255" s="3"/>
      <c r="Y255" s="3"/>
      <c r="Z255" s="3"/>
    </row>
    <row r="256" ht="15.75" customHeight="1">
      <c r="A256" s="2"/>
      <c r="B256" s="2"/>
      <c r="C256" s="2"/>
      <c r="D256" s="2"/>
      <c r="E256" s="2"/>
      <c r="F256" s="2"/>
      <c r="G256" s="2"/>
      <c r="H256" s="2"/>
      <c r="I256" s="2"/>
      <c r="J256" s="2"/>
      <c r="K256" s="2"/>
      <c r="L256" s="2"/>
      <c r="M256" s="2"/>
      <c r="N256" s="2"/>
      <c r="O256" s="2"/>
      <c r="P256" s="2"/>
      <c r="Q256" s="2"/>
      <c r="R256" s="2"/>
      <c r="S256" s="2"/>
      <c r="T256" s="2"/>
      <c r="U256" s="2"/>
      <c r="V256" s="3"/>
      <c r="W256" s="3"/>
      <c r="X256" s="3"/>
      <c r="Y256" s="3"/>
      <c r="Z256" s="3"/>
    </row>
    <row r="257" ht="15.75" customHeight="1">
      <c r="A257" s="2"/>
      <c r="B257" s="2"/>
      <c r="C257" s="2"/>
      <c r="D257" s="2"/>
      <c r="E257" s="2"/>
      <c r="F257" s="2"/>
      <c r="G257" s="2"/>
      <c r="H257" s="2"/>
      <c r="I257" s="2"/>
      <c r="J257" s="2"/>
      <c r="K257" s="2"/>
      <c r="L257" s="2"/>
      <c r="M257" s="2"/>
      <c r="N257" s="2"/>
      <c r="O257" s="2"/>
      <c r="P257" s="2"/>
      <c r="Q257" s="2"/>
      <c r="R257" s="2"/>
      <c r="S257" s="2"/>
      <c r="T257" s="2"/>
      <c r="U257" s="2"/>
      <c r="V257" s="3"/>
      <c r="W257" s="3"/>
      <c r="X257" s="3"/>
      <c r="Y257" s="3"/>
      <c r="Z257" s="3"/>
    </row>
    <row r="258" ht="15.75" customHeight="1">
      <c r="A258" s="2"/>
      <c r="B258" s="2"/>
      <c r="C258" s="2"/>
      <c r="D258" s="2"/>
      <c r="E258" s="2"/>
      <c r="F258" s="2"/>
      <c r="G258" s="2"/>
      <c r="H258" s="2"/>
      <c r="I258" s="2"/>
      <c r="J258" s="2"/>
      <c r="K258" s="2"/>
      <c r="L258" s="2"/>
      <c r="M258" s="2"/>
      <c r="N258" s="2"/>
      <c r="O258" s="2"/>
      <c r="P258" s="2"/>
      <c r="Q258" s="2"/>
      <c r="R258" s="2"/>
      <c r="S258" s="2"/>
      <c r="T258" s="2"/>
      <c r="U258" s="2"/>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4" width="8.5"/>
    <col customWidth="1" min="5" max="5" width="17.5"/>
    <col customWidth="1" min="6" max="26" width="8.5"/>
  </cols>
  <sheetData>
    <row r="1" ht="30.0" customHeight="1">
      <c r="A1" s="34" t="s">
        <v>58</v>
      </c>
      <c r="R1" s="35"/>
      <c r="S1" s="35"/>
      <c r="T1" s="35"/>
      <c r="U1" s="35"/>
      <c r="V1" s="35"/>
      <c r="W1" s="35"/>
      <c r="X1" s="35"/>
      <c r="Y1" s="35"/>
      <c r="Z1" s="35"/>
    </row>
    <row r="2" ht="30.0" customHeight="1">
      <c r="A2" s="36" t="s">
        <v>59</v>
      </c>
      <c r="F2" s="36"/>
      <c r="G2" s="36"/>
      <c r="H2" s="36"/>
      <c r="I2" s="36"/>
      <c r="J2" s="36"/>
      <c r="K2" s="36"/>
      <c r="L2" s="36"/>
      <c r="M2" s="36"/>
      <c r="N2" s="36"/>
      <c r="O2" s="36"/>
      <c r="P2" s="36"/>
      <c r="Q2" s="35"/>
      <c r="R2" s="35"/>
      <c r="S2" s="35"/>
      <c r="T2" s="35"/>
      <c r="U2" s="35"/>
      <c r="V2" s="35"/>
      <c r="W2" s="35"/>
      <c r="X2" s="35"/>
      <c r="Y2" s="35"/>
      <c r="Z2" s="35"/>
    </row>
    <row r="3" ht="30.0" customHeight="1">
      <c r="A3" s="37" t="s">
        <v>60</v>
      </c>
      <c r="C3" s="38" t="s">
        <v>61</v>
      </c>
      <c r="D3" s="39"/>
      <c r="E3" s="39"/>
      <c r="F3" s="39"/>
      <c r="G3" s="39"/>
      <c r="H3" s="39"/>
      <c r="I3" s="39"/>
      <c r="J3" s="39"/>
      <c r="K3" s="39"/>
      <c r="L3" s="39"/>
      <c r="M3" s="39"/>
      <c r="N3" s="39"/>
      <c r="O3" s="39"/>
      <c r="P3" s="39"/>
      <c r="Q3" s="39"/>
      <c r="R3" s="39"/>
      <c r="S3" s="40"/>
      <c r="T3" s="35"/>
      <c r="U3" s="35"/>
      <c r="V3" s="35"/>
      <c r="W3" s="35"/>
      <c r="X3" s="35"/>
      <c r="Y3" s="35"/>
      <c r="Z3" s="35"/>
    </row>
    <row r="4" ht="30.0" customHeight="1">
      <c r="A4" s="37" t="s">
        <v>62</v>
      </c>
      <c r="D4" s="41"/>
      <c r="E4" s="42" t="s">
        <v>63</v>
      </c>
      <c r="F4" s="43"/>
      <c r="G4" s="43"/>
      <c r="H4" s="44"/>
      <c r="I4" s="45"/>
      <c r="J4" s="45"/>
      <c r="K4" s="45"/>
      <c r="L4" s="45"/>
      <c r="M4" s="45"/>
      <c r="N4" s="45"/>
      <c r="O4" s="45"/>
      <c r="P4" s="45"/>
      <c r="Q4" s="45"/>
      <c r="R4" s="45"/>
      <c r="S4" s="45"/>
      <c r="T4" s="35"/>
      <c r="U4" s="35"/>
      <c r="V4" s="35"/>
      <c r="W4" s="35"/>
      <c r="X4" s="35"/>
      <c r="Y4" s="35"/>
      <c r="Z4" s="35"/>
    </row>
    <row r="5" ht="30.0" customHeight="1">
      <c r="A5" s="37" t="s">
        <v>64</v>
      </c>
      <c r="H5" s="45"/>
      <c r="I5" s="45"/>
      <c r="J5" s="45"/>
      <c r="K5" s="45"/>
      <c r="L5" s="45"/>
      <c r="M5" s="45"/>
      <c r="N5" s="45"/>
      <c r="O5" s="45"/>
      <c r="P5" s="45"/>
      <c r="Q5" s="45"/>
      <c r="R5" s="45"/>
      <c r="S5" s="45"/>
      <c r="T5" s="35"/>
      <c r="U5" s="35"/>
      <c r="V5" s="35"/>
      <c r="W5" s="35"/>
      <c r="X5" s="35"/>
      <c r="Y5" s="35"/>
      <c r="Z5" s="35"/>
    </row>
    <row r="6" ht="30.0" customHeight="1">
      <c r="A6" s="46" t="s">
        <v>65</v>
      </c>
      <c r="H6" s="47" t="s">
        <v>66</v>
      </c>
      <c r="I6" s="39"/>
      <c r="J6" s="39"/>
      <c r="K6" s="39"/>
      <c r="L6" s="39"/>
      <c r="M6" s="39"/>
      <c r="N6" s="39"/>
      <c r="O6" s="39"/>
      <c r="P6" s="39"/>
      <c r="Q6" s="40"/>
      <c r="R6" s="45"/>
      <c r="S6" s="45"/>
      <c r="T6" s="35"/>
      <c r="U6" s="35"/>
      <c r="V6" s="35"/>
      <c r="W6" s="35"/>
      <c r="X6" s="35"/>
      <c r="Y6" s="35"/>
      <c r="Z6" s="35"/>
    </row>
    <row r="7" ht="30.0" customHeight="1">
      <c r="A7" s="46" t="s">
        <v>67</v>
      </c>
      <c r="H7" s="48" t="s">
        <v>68</v>
      </c>
      <c r="I7" s="39"/>
      <c r="J7" s="39"/>
      <c r="K7" s="39"/>
      <c r="L7" s="39"/>
      <c r="M7" s="39"/>
      <c r="N7" s="39"/>
      <c r="O7" s="39"/>
      <c r="P7" s="39"/>
      <c r="Q7" s="40"/>
      <c r="R7" s="45"/>
      <c r="S7" s="45"/>
      <c r="T7" s="35"/>
      <c r="U7" s="35"/>
      <c r="V7" s="35"/>
      <c r="W7" s="35"/>
      <c r="X7" s="35"/>
      <c r="Y7" s="35"/>
      <c r="Z7" s="35"/>
    </row>
    <row r="8" ht="30.0" customHeight="1">
      <c r="A8" s="46" t="s">
        <v>69</v>
      </c>
      <c r="H8" s="47" t="s">
        <v>70</v>
      </c>
      <c r="I8" s="39"/>
      <c r="J8" s="39"/>
      <c r="K8" s="39"/>
      <c r="L8" s="39"/>
      <c r="M8" s="39"/>
      <c r="N8" s="39"/>
      <c r="O8" s="39"/>
      <c r="P8" s="39"/>
      <c r="Q8" s="40"/>
      <c r="R8" s="45"/>
      <c r="S8" s="45"/>
      <c r="T8" s="35"/>
      <c r="U8" s="35"/>
      <c r="V8" s="35"/>
      <c r="W8" s="35"/>
      <c r="X8" s="35"/>
      <c r="Y8" s="35"/>
      <c r="Z8" s="35"/>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
    <mergeCell ref="A6:G6"/>
    <mergeCell ref="H6:Q6"/>
    <mergeCell ref="A7:G7"/>
    <mergeCell ref="H7:Q7"/>
    <mergeCell ref="A8:G8"/>
    <mergeCell ref="H8:Q8"/>
    <mergeCell ref="A1:Q1"/>
    <mergeCell ref="A2:E2"/>
    <mergeCell ref="A3:B3"/>
    <mergeCell ref="C3:S3"/>
    <mergeCell ref="A4:D4"/>
    <mergeCell ref="E4:H4"/>
    <mergeCell ref="A5:G5"/>
  </mergeCells>
  <hyperlinks>
    <hyperlink r:id="rId1" ref="H7"/>
  </hyperlinks>
  <printOptions/>
  <pageMargins bottom="0.75" footer="0.0" header="0.0" left="0.7" right="0.7" top="0.75"/>
  <pageSetup orientation="portrait"/>
  <headerFooter>
    <oddFooter>&amp;L2017 Six-Year Plan - Institution ID&amp;C&amp;P of &amp;RSCHEV - 5/23/17</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5" width="20.5"/>
    <col customWidth="1" min="6" max="6" width="8.88"/>
    <col customWidth="1" min="7" max="10" width="20.5"/>
    <col customWidth="1" min="11" max="26" width="8.88"/>
  </cols>
  <sheetData>
    <row r="1" ht="12.75" customHeight="1">
      <c r="A1" s="49" t="s">
        <v>71</v>
      </c>
      <c r="B1" s="50"/>
      <c r="C1" s="50"/>
      <c r="D1" s="50"/>
      <c r="E1" s="50"/>
    </row>
    <row r="2" ht="22.5" customHeight="1">
      <c r="A2" s="51" t="str">
        <f>'Institution ID'!C3</f>
        <v>Longwood University </v>
      </c>
      <c r="B2" s="52"/>
      <c r="C2" s="52"/>
      <c r="D2" s="52"/>
      <c r="E2" s="53"/>
    </row>
    <row r="3" ht="12.75" customHeight="1">
      <c r="A3" s="54"/>
      <c r="B3" s="54"/>
      <c r="C3" s="54"/>
      <c r="D3" s="54"/>
      <c r="E3" s="54"/>
    </row>
    <row r="4" ht="85.5" customHeight="1">
      <c r="A4" s="55" t="s">
        <v>72</v>
      </c>
      <c r="B4" s="39"/>
      <c r="C4" s="39"/>
      <c r="D4" s="39"/>
      <c r="E4" s="40"/>
    </row>
    <row r="5" ht="12.75" customHeight="1">
      <c r="A5" s="56"/>
      <c r="B5" s="56"/>
      <c r="C5" s="56"/>
      <c r="D5" s="56"/>
      <c r="E5" s="56"/>
    </row>
    <row r="6" ht="12.75" customHeight="1">
      <c r="A6" s="57" t="s">
        <v>73</v>
      </c>
      <c r="B6" s="58"/>
      <c r="C6" s="58"/>
      <c r="D6" s="58"/>
      <c r="E6" s="59"/>
      <c r="G6" s="57" t="s">
        <v>73</v>
      </c>
      <c r="H6" s="58"/>
      <c r="I6" s="58"/>
      <c r="J6" s="59"/>
    </row>
    <row r="7" ht="18.0" customHeight="1">
      <c r="A7" s="60" t="s">
        <v>74</v>
      </c>
      <c r="B7" s="61" t="s">
        <v>75</v>
      </c>
      <c r="C7" s="40"/>
      <c r="D7" s="61" t="s">
        <v>76</v>
      </c>
      <c r="E7" s="40"/>
      <c r="G7" s="61" t="s">
        <v>77</v>
      </c>
      <c r="H7" s="40"/>
      <c r="I7" s="61" t="s">
        <v>78</v>
      </c>
      <c r="J7" s="40"/>
    </row>
    <row r="8" ht="31.5" customHeight="1">
      <c r="A8" s="60" t="s">
        <v>79</v>
      </c>
      <c r="B8" s="60" t="s">
        <v>80</v>
      </c>
      <c r="C8" s="60" t="s">
        <v>81</v>
      </c>
      <c r="D8" s="60" t="s">
        <v>80</v>
      </c>
      <c r="E8" s="60" t="s">
        <v>81</v>
      </c>
      <c r="G8" s="60" t="s">
        <v>80</v>
      </c>
      <c r="H8" s="60" t="s">
        <v>81</v>
      </c>
      <c r="I8" s="60" t="s">
        <v>80</v>
      </c>
      <c r="J8" s="60" t="s">
        <v>81</v>
      </c>
    </row>
    <row r="9" ht="12.75" customHeight="1">
      <c r="A9" s="62">
        <f>281*30-250</f>
        <v>8180</v>
      </c>
      <c r="B9" s="62">
        <f>289*30-250</f>
        <v>8420</v>
      </c>
      <c r="C9" s="63">
        <f>IF(B9=0,"%",B9/A9-1)</f>
        <v>0.0293398533</v>
      </c>
      <c r="D9" s="62">
        <f>297*30-250</f>
        <v>8660</v>
      </c>
      <c r="E9" s="63">
        <f>IF(D9=0,"%",D9/B9-1)</f>
        <v>0.02850356295</v>
      </c>
      <c r="G9" s="62">
        <f>289*30-250</f>
        <v>8420</v>
      </c>
      <c r="H9" s="63">
        <f>IF(G9=0,"%",G9/A9-1)</f>
        <v>0.0293398533</v>
      </c>
      <c r="I9" s="62">
        <f>297*30-250</f>
        <v>8660</v>
      </c>
      <c r="J9" s="63">
        <f>IF(I9=0,"%",I9/G9-1)</f>
        <v>0.02850356295</v>
      </c>
    </row>
    <row r="10" ht="12.75" customHeight="1">
      <c r="A10" s="64"/>
      <c r="B10" s="64"/>
      <c r="C10" s="65"/>
      <c r="D10" s="64"/>
      <c r="E10" s="65"/>
      <c r="G10" s="64"/>
      <c r="H10" s="65"/>
      <c r="I10" s="64"/>
      <c r="J10" s="65"/>
    </row>
    <row r="11" ht="12.75" customHeight="1">
      <c r="A11" s="56"/>
      <c r="B11" s="56"/>
      <c r="C11" s="56"/>
      <c r="D11" s="56"/>
      <c r="E11" s="56"/>
      <c r="G11" s="56"/>
      <c r="H11" s="56"/>
      <c r="I11" s="56"/>
      <c r="J11" s="56"/>
    </row>
    <row r="12" ht="12.75" customHeight="1">
      <c r="A12" s="57" t="s">
        <v>82</v>
      </c>
      <c r="B12" s="58"/>
      <c r="C12" s="58"/>
      <c r="D12" s="58"/>
      <c r="E12" s="59"/>
      <c r="G12" s="57" t="s">
        <v>82</v>
      </c>
      <c r="H12" s="58"/>
      <c r="I12" s="58"/>
      <c r="J12" s="59"/>
    </row>
    <row r="13" ht="12.75" customHeight="1">
      <c r="A13" s="60" t="s">
        <v>74</v>
      </c>
      <c r="B13" s="61" t="s">
        <v>75</v>
      </c>
      <c r="C13" s="40"/>
      <c r="D13" s="61" t="s">
        <v>76</v>
      </c>
      <c r="E13" s="40"/>
      <c r="G13" s="61" t="s">
        <v>77</v>
      </c>
      <c r="H13" s="40"/>
      <c r="I13" s="61" t="s">
        <v>78</v>
      </c>
      <c r="J13" s="40"/>
    </row>
    <row r="14" ht="31.5" customHeight="1">
      <c r="A14" s="60" t="s">
        <v>79</v>
      </c>
      <c r="B14" s="60" t="s">
        <v>80</v>
      </c>
      <c r="C14" s="60" t="s">
        <v>81</v>
      </c>
      <c r="D14" s="60" t="s">
        <v>80</v>
      </c>
      <c r="E14" s="60" t="s">
        <v>81</v>
      </c>
      <c r="G14" s="60" t="s">
        <v>80</v>
      </c>
      <c r="H14" s="60" t="s">
        <v>81</v>
      </c>
      <c r="I14" s="60" t="s">
        <v>80</v>
      </c>
      <c r="J14" s="60" t="s">
        <v>81</v>
      </c>
    </row>
    <row r="15" ht="12.75" customHeight="1">
      <c r="A15" s="62">
        <f>197*30</f>
        <v>5910</v>
      </c>
      <c r="B15" s="62">
        <f>203*30</f>
        <v>6090</v>
      </c>
      <c r="C15" s="63">
        <f>IF(B15=0,"%",B15/A15-1)</f>
        <v>0.03045685279</v>
      </c>
      <c r="D15" s="62">
        <f>209*30</f>
        <v>6270</v>
      </c>
      <c r="E15" s="63">
        <f>IF(D15=0,"%",D15/B15-1)</f>
        <v>0.02955665025</v>
      </c>
      <c r="G15" s="62">
        <f>206*30</f>
        <v>6180</v>
      </c>
      <c r="H15" s="63">
        <f>IF(G15=0,"%",G15/A15-1)</f>
        <v>0.04568527919</v>
      </c>
      <c r="I15" s="62">
        <v>6427.0</v>
      </c>
      <c r="J15" s="63">
        <f>IF(I15=0,"%",I15/G15-1)</f>
        <v>0.03996763754</v>
      </c>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4">
    <mergeCell ref="D7:E7"/>
    <mergeCell ref="A12:E12"/>
    <mergeCell ref="G12:J12"/>
    <mergeCell ref="B13:C13"/>
    <mergeCell ref="D13:E13"/>
    <mergeCell ref="G13:H13"/>
    <mergeCell ref="I13:J13"/>
    <mergeCell ref="A2:E2"/>
    <mergeCell ref="A4:E4"/>
    <mergeCell ref="A6:E6"/>
    <mergeCell ref="G6:J6"/>
    <mergeCell ref="B7:C7"/>
    <mergeCell ref="G7:H7"/>
    <mergeCell ref="I7:J7"/>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9.63"/>
    <col customWidth="1" min="2" max="8" width="20.5"/>
    <col customWidth="1" min="9" max="9" width="8.5"/>
    <col customWidth="1" min="10" max="10" width="12.38"/>
    <col customWidth="1" min="11" max="26" width="8.5"/>
  </cols>
  <sheetData>
    <row r="1" ht="19.5" customHeight="1">
      <c r="A1" s="66" t="s">
        <v>83</v>
      </c>
      <c r="B1" s="66"/>
      <c r="C1" s="66"/>
      <c r="D1" s="66"/>
      <c r="E1" s="66"/>
      <c r="F1" s="3"/>
      <c r="G1" s="3"/>
      <c r="H1" s="3"/>
      <c r="I1" s="3"/>
      <c r="J1" s="3"/>
      <c r="K1" s="3"/>
      <c r="L1" s="3"/>
      <c r="M1" s="3"/>
      <c r="N1" s="3"/>
      <c r="O1" s="3"/>
      <c r="P1" s="3"/>
      <c r="Q1" s="3"/>
      <c r="R1" s="3"/>
      <c r="S1" s="3"/>
      <c r="T1" s="3"/>
      <c r="U1" s="3"/>
      <c r="V1" s="3"/>
      <c r="W1" s="3"/>
      <c r="X1" s="3"/>
      <c r="Y1" s="3"/>
      <c r="Z1" s="3"/>
    </row>
    <row r="2" ht="19.5" customHeight="1">
      <c r="A2" s="67" t="str">
        <f>'Institution ID'!C3</f>
        <v>Longwood University </v>
      </c>
      <c r="F2" s="3"/>
      <c r="G2" s="3"/>
      <c r="H2" s="3"/>
      <c r="I2" s="3"/>
      <c r="J2" s="3"/>
      <c r="K2" s="3"/>
      <c r="L2" s="3"/>
      <c r="M2" s="3"/>
      <c r="N2" s="3"/>
      <c r="O2" s="3"/>
      <c r="P2" s="3"/>
      <c r="Q2" s="3"/>
      <c r="R2" s="3"/>
      <c r="S2" s="3"/>
      <c r="T2" s="3"/>
      <c r="U2" s="3"/>
      <c r="V2" s="3"/>
      <c r="W2" s="3"/>
      <c r="X2" s="3"/>
      <c r="Y2" s="3"/>
      <c r="Z2" s="3"/>
    </row>
    <row r="3" ht="87.0" customHeight="1">
      <c r="A3" s="68" t="s">
        <v>84</v>
      </c>
      <c r="B3" s="69"/>
      <c r="C3" s="69"/>
      <c r="D3" s="69"/>
      <c r="E3" s="70"/>
      <c r="F3" s="71" t="s">
        <v>85</v>
      </c>
      <c r="G3" s="72"/>
      <c r="H3" s="73"/>
      <c r="I3" s="35"/>
      <c r="J3" s="35"/>
      <c r="K3" s="35"/>
      <c r="L3" s="35"/>
      <c r="M3" s="35"/>
      <c r="N3" s="35"/>
      <c r="O3" s="35"/>
      <c r="P3" s="35"/>
      <c r="Q3" s="35"/>
      <c r="R3" s="35"/>
      <c r="S3" s="35"/>
      <c r="T3" s="35"/>
      <c r="U3" s="35"/>
      <c r="V3" s="35"/>
      <c r="W3" s="35"/>
      <c r="X3" s="35"/>
      <c r="Y3" s="35"/>
      <c r="Z3" s="35"/>
    </row>
    <row r="4" ht="15.0" customHeight="1">
      <c r="A4" s="74" t="s">
        <v>86</v>
      </c>
      <c r="B4" s="75" t="s">
        <v>87</v>
      </c>
      <c r="C4" s="75" t="s">
        <v>88</v>
      </c>
      <c r="D4" s="75" t="s">
        <v>89</v>
      </c>
      <c r="E4" s="75" t="s">
        <v>90</v>
      </c>
      <c r="F4" s="76" t="s">
        <v>91</v>
      </c>
      <c r="G4" s="76" t="s">
        <v>92</v>
      </c>
      <c r="H4" s="76" t="s">
        <v>93</v>
      </c>
      <c r="J4" s="77"/>
    </row>
    <row r="5" ht="30.0" customHeight="1">
      <c r="A5" s="78"/>
      <c r="B5" s="79" t="s">
        <v>94</v>
      </c>
      <c r="C5" s="79" t="s">
        <v>94</v>
      </c>
      <c r="D5" s="79" t="s">
        <v>95</v>
      </c>
      <c r="E5" s="79" t="s">
        <v>95</v>
      </c>
      <c r="F5" s="80" t="s">
        <v>96</v>
      </c>
      <c r="G5" s="80" t="s">
        <v>96</v>
      </c>
      <c r="H5" s="80" t="s">
        <v>96</v>
      </c>
      <c r="J5" s="77"/>
    </row>
    <row r="6" ht="15.0" customHeight="1">
      <c r="A6" s="81" t="s">
        <v>97</v>
      </c>
      <c r="B6" s="82"/>
      <c r="C6" s="69"/>
      <c r="D6" s="69"/>
      <c r="E6" s="70"/>
      <c r="F6" s="83"/>
      <c r="G6" s="83"/>
      <c r="H6" s="83"/>
      <c r="J6" s="77"/>
    </row>
    <row r="7" ht="15.0" customHeight="1">
      <c r="A7" s="84" t="s">
        <v>98</v>
      </c>
      <c r="B7" s="85">
        <v>2.7265595E7</v>
      </c>
      <c r="C7" s="85">
        <v>2.6128555E7</v>
      </c>
      <c r="D7" s="85">
        <v>2.6886283095E7</v>
      </c>
      <c r="E7" s="85">
        <v>2.7665985E7</v>
      </c>
      <c r="F7" s="85">
        <f>24723770</f>
        <v>24723770</v>
      </c>
      <c r="G7" s="86">
        <f>30849317-G8-896051</f>
        <v>25814362</v>
      </c>
      <c r="H7" s="86">
        <v>2.7508635E7</v>
      </c>
      <c r="J7" s="77"/>
    </row>
    <row r="8" ht="15.0" customHeight="1">
      <c r="A8" s="84" t="s">
        <v>99</v>
      </c>
      <c r="B8" s="85">
        <v>4601077.0</v>
      </c>
      <c r="C8" s="85">
        <v>3828215.0</v>
      </c>
      <c r="D8" s="85">
        <v>3939233.235</v>
      </c>
      <c r="E8" s="85">
        <v>4053471.0</v>
      </c>
      <c r="F8" s="85">
        <f>3863199</f>
        <v>3863199</v>
      </c>
      <c r="G8" s="86">
        <v>4138904.0</v>
      </c>
      <c r="H8" s="86">
        <v>4263071.0</v>
      </c>
      <c r="J8" s="77"/>
    </row>
    <row r="9" ht="15.0" customHeight="1">
      <c r="A9" s="84" t="s">
        <v>100</v>
      </c>
      <c r="B9" s="85">
        <v>5185576.0</v>
      </c>
      <c r="C9" s="85">
        <v>5035174.0</v>
      </c>
      <c r="D9" s="85">
        <v>5181194.045999999</v>
      </c>
      <c r="E9" s="85">
        <v>8463948.0</v>
      </c>
      <c r="F9" s="85">
        <f>6560764-400000</f>
        <v>6160764</v>
      </c>
      <c r="G9" s="86">
        <v>4024920.0</v>
      </c>
      <c r="H9" s="86">
        <v>4200920.0</v>
      </c>
      <c r="J9" s="77"/>
      <c r="K9" s="77"/>
    </row>
    <row r="10" ht="15.0" customHeight="1">
      <c r="A10" s="84" t="s">
        <v>101</v>
      </c>
      <c r="B10" s="85">
        <v>904246.0</v>
      </c>
      <c r="C10" s="85">
        <v>829618.0</v>
      </c>
      <c r="D10" s="85">
        <v>853676.9219999999</v>
      </c>
      <c r="E10" s="85">
        <v>868925.0</v>
      </c>
      <c r="F10" s="85">
        <f>1399101-55000</f>
        <v>1344101</v>
      </c>
      <c r="G10" s="86">
        <v>3867080.0</v>
      </c>
      <c r="H10" s="86">
        <v>3980076.0</v>
      </c>
      <c r="J10" s="77"/>
    </row>
    <row r="11" ht="15.0" customHeight="1">
      <c r="A11" s="84" t="s">
        <v>102</v>
      </c>
      <c r="B11" s="85">
        <f t="shared" ref="B11:H11" si="1">0</f>
        <v>0</v>
      </c>
      <c r="C11" s="85">
        <f t="shared" si="1"/>
        <v>0</v>
      </c>
      <c r="D11" s="85">
        <f t="shared" si="1"/>
        <v>0</v>
      </c>
      <c r="E11" s="85">
        <f t="shared" si="1"/>
        <v>0</v>
      </c>
      <c r="F11" s="85">
        <f t="shared" si="1"/>
        <v>0</v>
      </c>
      <c r="G11" s="85">
        <f t="shared" si="1"/>
        <v>0</v>
      </c>
      <c r="H11" s="85">
        <f t="shared" si="1"/>
        <v>0</v>
      </c>
      <c r="J11" s="77"/>
    </row>
    <row r="12" ht="15.0" customHeight="1">
      <c r="A12" s="84" t="s">
        <v>103</v>
      </c>
      <c r="B12" s="85">
        <f t="shared" ref="B12:H12" si="2">0</f>
        <v>0</v>
      </c>
      <c r="C12" s="85">
        <f t="shared" si="2"/>
        <v>0</v>
      </c>
      <c r="D12" s="85">
        <f t="shared" si="2"/>
        <v>0</v>
      </c>
      <c r="E12" s="85">
        <f t="shared" si="2"/>
        <v>0</v>
      </c>
      <c r="F12" s="85">
        <f t="shared" si="2"/>
        <v>0</v>
      </c>
      <c r="G12" s="85">
        <f t="shared" si="2"/>
        <v>0</v>
      </c>
      <c r="H12" s="85">
        <f t="shared" si="2"/>
        <v>0</v>
      </c>
      <c r="J12" s="77"/>
    </row>
    <row r="13" ht="15.0" customHeight="1">
      <c r="A13" s="84" t="s">
        <v>104</v>
      </c>
      <c r="B13" s="85">
        <f t="shared" ref="B13:H13" si="3">0</f>
        <v>0</v>
      </c>
      <c r="C13" s="85">
        <f t="shared" si="3"/>
        <v>0</v>
      </c>
      <c r="D13" s="85">
        <f t="shared" si="3"/>
        <v>0</v>
      </c>
      <c r="E13" s="85">
        <f t="shared" si="3"/>
        <v>0</v>
      </c>
      <c r="F13" s="85">
        <f t="shared" si="3"/>
        <v>0</v>
      </c>
      <c r="G13" s="85">
        <f t="shared" si="3"/>
        <v>0</v>
      </c>
      <c r="H13" s="85">
        <f t="shared" si="3"/>
        <v>0</v>
      </c>
    </row>
    <row r="14" ht="15.0" customHeight="1">
      <c r="A14" s="84" t="s">
        <v>105</v>
      </c>
      <c r="B14" s="85">
        <f t="shared" ref="B14:H14" si="4">0</f>
        <v>0</v>
      </c>
      <c r="C14" s="85">
        <f t="shared" si="4"/>
        <v>0</v>
      </c>
      <c r="D14" s="85">
        <f t="shared" si="4"/>
        <v>0</v>
      </c>
      <c r="E14" s="85">
        <f t="shared" si="4"/>
        <v>0</v>
      </c>
      <c r="F14" s="85">
        <f t="shared" si="4"/>
        <v>0</v>
      </c>
      <c r="G14" s="85">
        <f t="shared" si="4"/>
        <v>0</v>
      </c>
      <c r="H14" s="85">
        <f t="shared" si="4"/>
        <v>0</v>
      </c>
    </row>
    <row r="15" ht="15.0" customHeight="1">
      <c r="A15" s="84" t="s">
        <v>106</v>
      </c>
      <c r="B15" s="85">
        <f t="shared" ref="B15:H15" si="5">0</f>
        <v>0</v>
      </c>
      <c r="C15" s="85">
        <f t="shared" si="5"/>
        <v>0</v>
      </c>
      <c r="D15" s="85">
        <f t="shared" si="5"/>
        <v>0</v>
      </c>
      <c r="E15" s="85">
        <f t="shared" si="5"/>
        <v>0</v>
      </c>
      <c r="F15" s="85">
        <f t="shared" si="5"/>
        <v>0</v>
      </c>
      <c r="G15" s="85">
        <f t="shared" si="5"/>
        <v>0</v>
      </c>
      <c r="H15" s="85">
        <f t="shared" si="5"/>
        <v>0</v>
      </c>
    </row>
    <row r="16" ht="15.0" customHeight="1">
      <c r="A16" s="84" t="s">
        <v>107</v>
      </c>
      <c r="B16" s="85">
        <f t="shared" ref="B16:H16" si="6">0</f>
        <v>0</v>
      </c>
      <c r="C16" s="85">
        <f t="shared" si="6"/>
        <v>0</v>
      </c>
      <c r="D16" s="85">
        <f t="shared" si="6"/>
        <v>0</v>
      </c>
      <c r="E16" s="85">
        <f t="shared" si="6"/>
        <v>0</v>
      </c>
      <c r="F16" s="85">
        <f t="shared" si="6"/>
        <v>0</v>
      </c>
      <c r="G16" s="85">
        <f t="shared" si="6"/>
        <v>0</v>
      </c>
      <c r="H16" s="85">
        <f t="shared" si="6"/>
        <v>0</v>
      </c>
      <c r="J16" s="87"/>
    </row>
    <row r="17" ht="15.0" customHeight="1">
      <c r="A17" s="84" t="s">
        <v>108</v>
      </c>
      <c r="B17" s="85">
        <f t="shared" ref="B17:H17" si="7">0</f>
        <v>0</v>
      </c>
      <c r="C17" s="85">
        <f t="shared" si="7"/>
        <v>0</v>
      </c>
      <c r="D17" s="85">
        <f t="shared" si="7"/>
        <v>0</v>
      </c>
      <c r="E17" s="85">
        <f t="shared" si="7"/>
        <v>0</v>
      </c>
      <c r="F17" s="85">
        <f t="shared" si="7"/>
        <v>0</v>
      </c>
      <c r="G17" s="85">
        <f t="shared" si="7"/>
        <v>0</v>
      </c>
      <c r="H17" s="85">
        <f t="shared" si="7"/>
        <v>0</v>
      </c>
      <c r="J17" s="87"/>
    </row>
    <row r="18" ht="15.0" customHeight="1">
      <c r="A18" s="84" t="s">
        <v>109</v>
      </c>
      <c r="B18" s="85">
        <f t="shared" ref="B18:H18" si="8">0</f>
        <v>0</v>
      </c>
      <c r="C18" s="85">
        <f t="shared" si="8"/>
        <v>0</v>
      </c>
      <c r="D18" s="85">
        <f t="shared" si="8"/>
        <v>0</v>
      </c>
      <c r="E18" s="85">
        <f t="shared" si="8"/>
        <v>0</v>
      </c>
      <c r="F18" s="85">
        <f t="shared" si="8"/>
        <v>0</v>
      </c>
      <c r="G18" s="85">
        <f t="shared" si="8"/>
        <v>0</v>
      </c>
      <c r="H18" s="85">
        <f t="shared" si="8"/>
        <v>0</v>
      </c>
    </row>
    <row r="19" ht="15.0" customHeight="1">
      <c r="A19" s="84" t="s">
        <v>110</v>
      </c>
      <c r="B19" s="85">
        <f t="shared" ref="B19:H19" si="9">0</f>
        <v>0</v>
      </c>
      <c r="C19" s="85">
        <f t="shared" si="9"/>
        <v>0</v>
      </c>
      <c r="D19" s="85">
        <f t="shared" si="9"/>
        <v>0</v>
      </c>
      <c r="E19" s="85">
        <f t="shared" si="9"/>
        <v>0</v>
      </c>
      <c r="F19" s="85">
        <f t="shared" si="9"/>
        <v>0</v>
      </c>
      <c r="G19" s="85">
        <f t="shared" si="9"/>
        <v>0</v>
      </c>
      <c r="H19" s="85">
        <f t="shared" si="9"/>
        <v>0</v>
      </c>
      <c r="J19" s="87"/>
    </row>
    <row r="20" ht="15.0" customHeight="1">
      <c r="A20" s="84" t="s">
        <v>111</v>
      </c>
      <c r="B20" s="85">
        <f t="shared" ref="B20:H20" si="10">0</f>
        <v>0</v>
      </c>
      <c r="C20" s="85">
        <f t="shared" si="10"/>
        <v>0</v>
      </c>
      <c r="D20" s="85">
        <f t="shared" si="10"/>
        <v>0</v>
      </c>
      <c r="E20" s="85">
        <f t="shared" si="10"/>
        <v>0</v>
      </c>
      <c r="F20" s="85">
        <f t="shared" si="10"/>
        <v>0</v>
      </c>
      <c r="G20" s="85">
        <f t="shared" si="10"/>
        <v>0</v>
      </c>
      <c r="H20" s="85">
        <f t="shared" si="10"/>
        <v>0</v>
      </c>
    </row>
    <row r="21" ht="15.0" customHeight="1">
      <c r="A21" s="88" t="s">
        <v>112</v>
      </c>
      <c r="B21" s="85">
        <v>1294379.0</v>
      </c>
      <c r="C21" s="85">
        <f>1100000+424000-300000</f>
        <v>1224000</v>
      </c>
      <c r="D21" s="85">
        <v>1524000.0</v>
      </c>
      <c r="E21" s="85">
        <v>1524000.0</v>
      </c>
      <c r="F21" s="85">
        <v>1811183.0</v>
      </c>
      <c r="G21" s="85">
        <v>1350264.0</v>
      </c>
      <c r="H21" s="85">
        <v>1550000.0</v>
      </c>
    </row>
    <row r="22" ht="15.0" customHeight="1">
      <c r="A22" s="88" t="s">
        <v>113</v>
      </c>
      <c r="B22" s="89">
        <f t="shared" ref="B22:H22" si="11">SUM(B7:B21)</f>
        <v>39250873</v>
      </c>
      <c r="C22" s="89">
        <f t="shared" si="11"/>
        <v>37045562</v>
      </c>
      <c r="D22" s="89">
        <f t="shared" si="11"/>
        <v>38384387.3</v>
      </c>
      <c r="E22" s="89">
        <f t="shared" si="11"/>
        <v>42576329</v>
      </c>
      <c r="F22" s="90">
        <f t="shared" si="11"/>
        <v>37903017</v>
      </c>
      <c r="G22" s="90">
        <f t="shared" si="11"/>
        <v>39195530</v>
      </c>
      <c r="H22" s="90">
        <f t="shared" si="11"/>
        <v>41502702</v>
      </c>
    </row>
    <row r="23" ht="15.0" customHeight="1">
      <c r="A23" s="3"/>
      <c r="B23" s="87"/>
      <c r="C23" s="87"/>
      <c r="D23" s="87"/>
      <c r="E23" s="87"/>
      <c r="F23" s="91"/>
      <c r="G23" s="92"/>
      <c r="H23" s="91"/>
      <c r="I23" s="3"/>
      <c r="J23" s="3"/>
      <c r="K23" s="3"/>
      <c r="L23" s="3"/>
      <c r="M23" s="3"/>
      <c r="N23" s="3"/>
      <c r="O23" s="3"/>
      <c r="P23" s="3"/>
      <c r="Q23" s="3"/>
      <c r="R23" s="3"/>
      <c r="S23" s="3"/>
      <c r="T23" s="3"/>
      <c r="U23" s="3"/>
      <c r="V23" s="3"/>
      <c r="W23" s="3"/>
      <c r="X23" s="3"/>
      <c r="Y23" s="3"/>
      <c r="Z23" s="3"/>
    </row>
    <row r="24" ht="15.0" customHeight="1">
      <c r="A24" s="3"/>
      <c r="B24" s="87"/>
      <c r="C24" s="87"/>
      <c r="D24" s="87"/>
      <c r="E24" s="87"/>
      <c r="F24" s="3"/>
      <c r="G24" s="93"/>
      <c r="H24" s="93"/>
      <c r="I24" s="3"/>
      <c r="J24" s="3"/>
      <c r="K24" s="3"/>
      <c r="L24" s="3"/>
      <c r="M24" s="3"/>
      <c r="N24" s="3"/>
      <c r="O24" s="3"/>
      <c r="P24" s="3"/>
      <c r="Q24" s="3"/>
      <c r="R24" s="3"/>
      <c r="S24" s="3"/>
      <c r="T24" s="3"/>
      <c r="U24" s="3"/>
      <c r="V24" s="3"/>
      <c r="W24" s="3"/>
      <c r="X24" s="3"/>
      <c r="Y24" s="3"/>
      <c r="Z24" s="3"/>
    </row>
    <row r="25" ht="15.0" customHeight="1">
      <c r="A25" s="94"/>
      <c r="B25" s="95" t="s">
        <v>87</v>
      </c>
      <c r="C25" s="95" t="s">
        <v>88</v>
      </c>
      <c r="D25" s="95" t="s">
        <v>89</v>
      </c>
      <c r="E25" s="95" t="s">
        <v>90</v>
      </c>
      <c r="F25" s="76" t="s">
        <v>91</v>
      </c>
      <c r="G25" s="76" t="s">
        <v>92</v>
      </c>
      <c r="H25" s="76" t="s">
        <v>93</v>
      </c>
      <c r="I25" s="3"/>
      <c r="J25" s="3"/>
      <c r="K25" s="3"/>
      <c r="L25" s="3"/>
      <c r="M25" s="3"/>
      <c r="N25" s="3"/>
      <c r="O25" s="3"/>
      <c r="P25" s="3"/>
      <c r="Q25" s="3"/>
      <c r="R25" s="3"/>
      <c r="S25" s="3"/>
      <c r="T25" s="3"/>
      <c r="U25" s="3"/>
      <c r="V25" s="3"/>
      <c r="W25" s="3"/>
      <c r="X25" s="3"/>
      <c r="Y25" s="3"/>
      <c r="Z25" s="3"/>
    </row>
    <row r="26" ht="35.25" customHeight="1">
      <c r="A26" s="96" t="s">
        <v>114</v>
      </c>
      <c r="B26" s="97" t="s">
        <v>96</v>
      </c>
      <c r="C26" s="97" t="s">
        <v>96</v>
      </c>
      <c r="D26" s="97" t="s">
        <v>96</v>
      </c>
      <c r="E26" s="97" t="s">
        <v>96</v>
      </c>
      <c r="F26" s="80" t="s">
        <v>115</v>
      </c>
      <c r="G26" s="80" t="s">
        <v>115</v>
      </c>
      <c r="H26" s="80" t="s">
        <v>115</v>
      </c>
      <c r="I26" s="3"/>
      <c r="J26" s="3"/>
      <c r="K26" s="3"/>
      <c r="L26" s="3"/>
      <c r="M26" s="3"/>
      <c r="N26" s="3"/>
      <c r="O26" s="3"/>
      <c r="P26" s="3"/>
      <c r="Q26" s="3"/>
      <c r="R26" s="3"/>
      <c r="S26" s="3"/>
      <c r="T26" s="3"/>
      <c r="U26" s="3"/>
      <c r="V26" s="3"/>
      <c r="W26" s="3"/>
      <c r="X26" s="3"/>
      <c r="Y26" s="3"/>
      <c r="Z26" s="3"/>
    </row>
    <row r="27" ht="15.0" customHeight="1">
      <c r="A27" s="88" t="s">
        <v>116</v>
      </c>
      <c r="B27" s="85">
        <v>1.9500717E7</v>
      </c>
      <c r="C27" s="85">
        <f>388653+8428779+246537+111495+477808+7096492+491983+140946+376733+359</f>
        <v>17759785</v>
      </c>
      <c r="D27" s="85">
        <f>18328952-314303</f>
        <v>18014649</v>
      </c>
      <c r="E27" s="85">
        <v>1.8231202E7</v>
      </c>
      <c r="F27" s="86">
        <v>1.7542099E7</v>
      </c>
      <c r="G27" s="86">
        <v>1.7723527E7</v>
      </c>
      <c r="H27" s="86">
        <v>1.9051167E7</v>
      </c>
      <c r="I27" s="3"/>
      <c r="J27" s="3"/>
      <c r="K27" s="3"/>
      <c r="L27" s="3"/>
      <c r="M27" s="3"/>
      <c r="N27" s="3"/>
      <c r="O27" s="3"/>
      <c r="P27" s="3"/>
      <c r="Q27" s="3"/>
      <c r="R27" s="3"/>
      <c r="S27" s="3"/>
      <c r="T27" s="3"/>
      <c r="U27" s="3"/>
      <c r="V27" s="3"/>
      <c r="W27" s="3"/>
      <c r="X27" s="3"/>
      <c r="Y27" s="3"/>
      <c r="Z27" s="3"/>
    </row>
    <row r="28" ht="15.0" customHeight="1">
      <c r="A28" s="88" t="s">
        <v>117</v>
      </c>
      <c r="B28" s="85">
        <v>1026353.0</v>
      </c>
      <c r="C28" s="85">
        <f>21212+414018+10288+18043+377346+18394+2104+13849+45870+44902+3163+196685+28235</f>
        <v>1194109</v>
      </c>
      <c r="D28" s="85">
        <f>1409351+755911-100000</f>
        <v>2065262</v>
      </c>
      <c r="E28" s="85">
        <v>2105231.0</v>
      </c>
      <c r="F28" s="86">
        <v>1382630.0</v>
      </c>
      <c r="G28" s="86">
        <f>993942+944185</f>
        <v>1938127</v>
      </c>
      <c r="H28" s="86">
        <v>2120934.0</v>
      </c>
      <c r="I28" s="3"/>
      <c r="J28" s="3"/>
      <c r="K28" s="3"/>
      <c r="L28" s="3"/>
      <c r="M28" s="3"/>
      <c r="N28" s="3"/>
      <c r="O28" s="3"/>
      <c r="P28" s="3"/>
      <c r="Q28" s="3"/>
      <c r="R28" s="3"/>
      <c r="S28" s="3"/>
      <c r="T28" s="3"/>
      <c r="U28" s="3"/>
      <c r="V28" s="3"/>
      <c r="W28" s="3"/>
      <c r="X28" s="3"/>
      <c r="Y28" s="3"/>
      <c r="Z28" s="3"/>
    </row>
    <row r="29" ht="15.0" customHeight="1">
      <c r="A29" s="88" t="s">
        <v>118</v>
      </c>
      <c r="B29" s="89">
        <f t="shared" ref="B29:H29" si="12">B28+B27</f>
        <v>20527070</v>
      </c>
      <c r="C29" s="89">
        <f t="shared" si="12"/>
        <v>18953894</v>
      </c>
      <c r="D29" s="89">
        <f t="shared" si="12"/>
        <v>20079911</v>
      </c>
      <c r="E29" s="89">
        <f t="shared" si="12"/>
        <v>20336433</v>
      </c>
      <c r="F29" s="90">
        <f t="shared" si="12"/>
        <v>18924729</v>
      </c>
      <c r="G29" s="90">
        <f t="shared" si="12"/>
        <v>19661654</v>
      </c>
      <c r="H29" s="90">
        <f t="shared" si="12"/>
        <v>21172101</v>
      </c>
      <c r="I29" s="3"/>
      <c r="J29" s="3"/>
      <c r="K29" s="3"/>
      <c r="L29" s="3"/>
      <c r="M29" s="3"/>
      <c r="N29" s="3"/>
      <c r="O29" s="3"/>
      <c r="P29" s="3"/>
      <c r="Q29" s="3"/>
      <c r="R29" s="3"/>
      <c r="S29" s="3"/>
      <c r="T29" s="3"/>
      <c r="U29" s="3"/>
      <c r="V29" s="3"/>
      <c r="W29" s="3"/>
      <c r="X29" s="3"/>
      <c r="Y29" s="3"/>
      <c r="Z29" s="3"/>
    </row>
    <row r="30" ht="15.0" customHeight="1">
      <c r="A30" s="98" t="s">
        <v>119</v>
      </c>
      <c r="B30" s="85">
        <f>7305657+17571668+B29+1111090</f>
        <v>46515485</v>
      </c>
      <c r="C30" s="85">
        <f>C29+7385492+19430068+154300</f>
        <v>45923754</v>
      </c>
      <c r="D30" s="85">
        <f>D29+7385492+20207270+154300</f>
        <v>47826973</v>
      </c>
      <c r="E30" s="85">
        <f>E29+7310685+21015561+154300</f>
        <v>48816979</v>
      </c>
      <c r="F30" s="86">
        <v>5.4287528E7</v>
      </c>
      <c r="G30" s="86">
        <f>53952974+3000000</f>
        <v>56952974</v>
      </c>
      <c r="H30" s="86">
        <v>5.5900026E7</v>
      </c>
      <c r="I30" s="3"/>
      <c r="J30" s="3"/>
      <c r="K30" s="3"/>
      <c r="L30" s="3"/>
      <c r="M30" s="3"/>
      <c r="N30" s="3"/>
      <c r="O30" s="3"/>
      <c r="P30" s="3"/>
      <c r="Q30" s="3"/>
      <c r="R30" s="3"/>
      <c r="S30" s="3"/>
      <c r="T30" s="3"/>
      <c r="U30" s="3"/>
      <c r="V30" s="3"/>
      <c r="W30" s="3"/>
      <c r="X30" s="3"/>
      <c r="Y30" s="3"/>
      <c r="Z30" s="3"/>
    </row>
    <row r="31" ht="15.0" customHeight="1">
      <c r="A31" s="99"/>
      <c r="B31" s="87"/>
      <c r="C31" s="87"/>
      <c r="D31" s="87"/>
      <c r="E31" s="87"/>
      <c r="F31" s="3"/>
      <c r="G31" s="3"/>
      <c r="H31" s="3"/>
      <c r="I31" s="3"/>
      <c r="J31" s="3"/>
      <c r="K31" s="3"/>
      <c r="L31" s="3"/>
      <c r="M31" s="3"/>
      <c r="N31" s="3"/>
      <c r="O31" s="3"/>
      <c r="P31" s="3"/>
      <c r="Q31" s="3"/>
      <c r="R31" s="3"/>
      <c r="S31" s="3"/>
      <c r="T31" s="3"/>
      <c r="U31" s="3"/>
      <c r="V31" s="3"/>
      <c r="W31" s="3"/>
      <c r="X31" s="3"/>
      <c r="Y31" s="3"/>
      <c r="Z31" s="3"/>
    </row>
    <row r="32" ht="12.75" customHeight="1">
      <c r="B32" s="3"/>
      <c r="D32" s="87"/>
      <c r="E32" s="87"/>
    </row>
    <row r="33" ht="12.75" customHeight="1">
      <c r="B33" s="3"/>
    </row>
    <row r="34" ht="12.75" customHeight="1">
      <c r="B34" s="3"/>
    </row>
    <row r="35" ht="12.75" customHeight="1">
      <c r="B35" s="3"/>
    </row>
    <row r="36" ht="12.75" customHeight="1">
      <c r="B36" s="3"/>
    </row>
    <row r="37" ht="12.75" customHeight="1">
      <c r="B37" s="3"/>
    </row>
    <row r="38" ht="12.75" customHeight="1">
      <c r="B38" s="3"/>
    </row>
    <row r="39" ht="12.75" customHeight="1">
      <c r="B39" s="3"/>
    </row>
    <row r="40" ht="12.75" customHeight="1">
      <c r="B40" s="3"/>
    </row>
    <row r="41" ht="12.75" customHeight="1">
      <c r="B41" s="3"/>
    </row>
    <row r="42" ht="12.75" customHeight="1">
      <c r="B42" s="3"/>
    </row>
    <row r="43" ht="12.75" customHeight="1">
      <c r="B43" s="3"/>
    </row>
    <row r="44" ht="12.75" customHeight="1">
      <c r="B44" s="3"/>
    </row>
    <row r="45" ht="12.75" customHeight="1">
      <c r="B45" s="3"/>
    </row>
    <row r="46" ht="12.75" customHeight="1">
      <c r="B46" s="3"/>
    </row>
    <row r="47" ht="12.75" customHeight="1">
      <c r="B47" s="3"/>
    </row>
    <row r="48" ht="12.75" customHeight="1">
      <c r="B48" s="3"/>
    </row>
    <row r="49" ht="12.75" customHeight="1">
      <c r="B49" s="3"/>
    </row>
    <row r="50" ht="12.75" customHeight="1">
      <c r="B50" s="3"/>
    </row>
    <row r="51" ht="12.75" customHeight="1">
      <c r="B51" s="3"/>
    </row>
    <row r="52" ht="12.75" customHeight="1">
      <c r="B52" s="3"/>
    </row>
    <row r="53" ht="12.75" customHeight="1">
      <c r="B53" s="3"/>
    </row>
    <row r="54" ht="12.75" customHeight="1">
      <c r="B54" s="3"/>
    </row>
    <row r="55" ht="12.75" customHeight="1">
      <c r="B55" s="3"/>
    </row>
    <row r="56" ht="12.75" customHeight="1">
      <c r="B56" s="3"/>
    </row>
    <row r="57" ht="12.75" customHeight="1">
      <c r="B57" s="3"/>
    </row>
    <row r="58" ht="12.75" customHeight="1">
      <c r="B58" s="3"/>
    </row>
    <row r="59" ht="12.75" customHeight="1">
      <c r="B59" s="3"/>
    </row>
    <row r="60" ht="12.75" customHeight="1">
      <c r="B60" s="3"/>
    </row>
    <row r="61" ht="12.75" customHeight="1">
      <c r="B61" s="3"/>
    </row>
    <row r="62" ht="12.75" customHeight="1">
      <c r="B62" s="3"/>
    </row>
    <row r="63" ht="12.75" customHeight="1">
      <c r="B63" s="3"/>
    </row>
    <row r="64" ht="12.75" customHeight="1">
      <c r="B64" s="3"/>
    </row>
    <row r="65" ht="12.75" customHeight="1">
      <c r="B65" s="3"/>
    </row>
    <row r="66" ht="12.75" customHeight="1">
      <c r="B66" s="3"/>
    </row>
    <row r="67" ht="12.75" customHeight="1">
      <c r="B67" s="3"/>
    </row>
    <row r="68" ht="12.75" customHeight="1">
      <c r="B68" s="3"/>
    </row>
    <row r="69" ht="12.75" customHeight="1">
      <c r="B69" s="3"/>
    </row>
    <row r="70" ht="12.75" customHeight="1">
      <c r="B70" s="3"/>
    </row>
    <row r="71" ht="12.75" customHeight="1">
      <c r="B71" s="3"/>
    </row>
    <row r="72" ht="12.75" customHeight="1">
      <c r="B72" s="3"/>
    </row>
    <row r="73" ht="12.75" customHeight="1">
      <c r="B73" s="3"/>
    </row>
    <row r="74" ht="12.75" customHeight="1">
      <c r="B74" s="3"/>
    </row>
    <row r="75" ht="12.75" customHeight="1">
      <c r="B75" s="3"/>
    </row>
    <row r="76" ht="12.75" customHeight="1">
      <c r="B76" s="3"/>
    </row>
    <row r="77" ht="12.75" customHeight="1">
      <c r="B77" s="3"/>
    </row>
    <row r="78" ht="12.75" customHeight="1">
      <c r="B78" s="3"/>
    </row>
    <row r="79" ht="12.75" customHeight="1">
      <c r="B79" s="3"/>
    </row>
    <row r="80" ht="12.75" customHeight="1">
      <c r="B80" s="3"/>
    </row>
    <row r="81" ht="12.75" customHeight="1">
      <c r="B81" s="3"/>
    </row>
    <row r="82" ht="12.75" customHeight="1">
      <c r="B82" s="3"/>
    </row>
    <row r="83" ht="12.75" customHeight="1">
      <c r="B83" s="3"/>
    </row>
    <row r="84" ht="12.75" customHeight="1">
      <c r="B84" s="3"/>
    </row>
    <row r="85" ht="12.75" customHeight="1">
      <c r="B85" s="3"/>
    </row>
    <row r="86" ht="12.75" customHeight="1">
      <c r="B86" s="3"/>
    </row>
    <row r="87" ht="12.75" customHeight="1">
      <c r="B87" s="3"/>
    </row>
    <row r="88" ht="12.75" customHeight="1">
      <c r="B88" s="3"/>
    </row>
    <row r="89" ht="12.75" customHeight="1">
      <c r="B89" s="3"/>
    </row>
    <row r="90" ht="12.75" customHeight="1">
      <c r="B90" s="3"/>
    </row>
    <row r="91" ht="12.75" customHeight="1">
      <c r="B91" s="3"/>
    </row>
    <row r="92" ht="12.75" customHeight="1">
      <c r="B92" s="3"/>
    </row>
    <row r="93" ht="12.75" customHeight="1">
      <c r="B93" s="3"/>
    </row>
    <row r="94" ht="12.75" customHeight="1">
      <c r="B94" s="3"/>
    </row>
    <row r="95" ht="12.75" customHeight="1">
      <c r="B95" s="3"/>
    </row>
    <row r="96" ht="12.75" customHeight="1">
      <c r="B96" s="3"/>
    </row>
    <row r="97" ht="12.75" customHeight="1">
      <c r="B97" s="3"/>
    </row>
    <row r="98" ht="12.75" customHeight="1">
      <c r="B98" s="3"/>
    </row>
    <row r="99" ht="12.75" customHeight="1">
      <c r="B99" s="3"/>
    </row>
    <row r="100" ht="12.75" customHeight="1">
      <c r="B100" s="3"/>
    </row>
    <row r="101" ht="12.75" customHeight="1">
      <c r="B101" s="3"/>
    </row>
    <row r="102" ht="12.75" customHeight="1">
      <c r="B102" s="3"/>
    </row>
    <row r="103" ht="12.75" customHeight="1">
      <c r="B103" s="3"/>
    </row>
    <row r="104" ht="12.75" customHeight="1">
      <c r="B104" s="3"/>
    </row>
    <row r="105" ht="12.75" customHeight="1">
      <c r="B105" s="3"/>
    </row>
    <row r="106" ht="12.75" customHeight="1">
      <c r="B106" s="3"/>
    </row>
    <row r="107" ht="12.75" customHeight="1">
      <c r="B107" s="3"/>
    </row>
    <row r="108" ht="12.75" customHeight="1">
      <c r="B108" s="3"/>
    </row>
    <row r="109" ht="12.75" customHeight="1">
      <c r="B109" s="3"/>
    </row>
    <row r="110" ht="12.75" customHeight="1">
      <c r="B110" s="3"/>
    </row>
    <row r="111" ht="12.75" customHeight="1">
      <c r="B111" s="3"/>
    </row>
    <row r="112" ht="12.75" customHeight="1">
      <c r="B112" s="3"/>
    </row>
    <row r="113" ht="12.75" customHeight="1">
      <c r="B113" s="3"/>
    </row>
    <row r="114" ht="12.75" customHeight="1">
      <c r="B114" s="3"/>
    </row>
    <row r="115" ht="12.75" customHeight="1">
      <c r="B115" s="3"/>
    </row>
    <row r="116" ht="12.75" customHeight="1">
      <c r="B116" s="3"/>
    </row>
    <row r="117" ht="12.75" customHeight="1">
      <c r="B117" s="3"/>
    </row>
    <row r="118" ht="12.75" customHeight="1">
      <c r="B118" s="3"/>
    </row>
    <row r="119" ht="12.75" customHeight="1">
      <c r="B119" s="3"/>
    </row>
    <row r="120" ht="12.75" customHeight="1">
      <c r="B120" s="3"/>
    </row>
    <row r="121" ht="12.75" customHeight="1">
      <c r="B121" s="3"/>
    </row>
    <row r="122" ht="12.75" customHeight="1">
      <c r="B122" s="3"/>
    </row>
    <row r="123" ht="12.75" customHeight="1">
      <c r="B123" s="3"/>
    </row>
    <row r="124" ht="12.75" customHeight="1">
      <c r="B124" s="3"/>
    </row>
    <row r="125" ht="12.75" customHeight="1">
      <c r="B125" s="3"/>
    </row>
    <row r="126" ht="12.75" customHeight="1">
      <c r="B126" s="3"/>
    </row>
    <row r="127" ht="12.75" customHeight="1">
      <c r="B127" s="3"/>
    </row>
    <row r="128" ht="12.75" customHeight="1">
      <c r="B128" s="3"/>
    </row>
    <row r="129" ht="12.75" customHeight="1">
      <c r="B129" s="3"/>
    </row>
    <row r="130" ht="12.75" customHeight="1">
      <c r="B130" s="3"/>
    </row>
    <row r="131" ht="12.75" customHeight="1">
      <c r="B131" s="3"/>
    </row>
    <row r="132" ht="12.75" customHeight="1">
      <c r="B132" s="3"/>
    </row>
    <row r="133" ht="12.75" customHeight="1">
      <c r="B133" s="3"/>
    </row>
    <row r="134" ht="12.75" customHeight="1">
      <c r="B134" s="3"/>
    </row>
    <row r="135" ht="12.75" customHeight="1">
      <c r="B135" s="3"/>
    </row>
    <row r="136" ht="12.75" customHeight="1">
      <c r="B136" s="3"/>
    </row>
    <row r="137" ht="12.75" customHeight="1">
      <c r="B137" s="3"/>
    </row>
    <row r="138" ht="12.75" customHeight="1">
      <c r="B138" s="3"/>
    </row>
    <row r="139" ht="12.75" customHeight="1">
      <c r="B139" s="3"/>
    </row>
    <row r="140" ht="12.75" customHeight="1">
      <c r="B140" s="3"/>
    </row>
    <row r="141" ht="12.75" customHeight="1">
      <c r="B141" s="3"/>
    </row>
    <row r="142" ht="12.75" customHeight="1">
      <c r="B142" s="3"/>
    </row>
    <row r="143" ht="12.75" customHeight="1">
      <c r="B143" s="3"/>
    </row>
    <row r="144" ht="12.75" customHeight="1">
      <c r="B144" s="3"/>
    </row>
    <row r="145" ht="12.75" customHeight="1">
      <c r="B145" s="3"/>
    </row>
    <row r="146" ht="12.75" customHeight="1">
      <c r="B146" s="3"/>
    </row>
    <row r="147" ht="12.75" customHeight="1">
      <c r="B147" s="3"/>
    </row>
    <row r="148" ht="12.75" customHeight="1">
      <c r="B148" s="3"/>
    </row>
    <row r="149" ht="12.75" customHeight="1">
      <c r="B149" s="3"/>
    </row>
    <row r="150" ht="12.75" customHeight="1">
      <c r="B150" s="3"/>
    </row>
    <row r="151" ht="12.75" customHeight="1">
      <c r="B151" s="3"/>
    </row>
    <row r="152" ht="12.75" customHeight="1">
      <c r="B152" s="3"/>
    </row>
    <row r="153" ht="12.75" customHeight="1">
      <c r="B153" s="3"/>
    </row>
    <row r="154" ht="12.75" customHeight="1">
      <c r="B154" s="3"/>
    </row>
    <row r="155" ht="12.75" customHeight="1">
      <c r="B155" s="3"/>
    </row>
    <row r="156" ht="12.75" customHeight="1">
      <c r="B156" s="3"/>
    </row>
    <row r="157" ht="12.75" customHeight="1">
      <c r="B157" s="3"/>
    </row>
    <row r="158" ht="12.75" customHeight="1">
      <c r="B158" s="3"/>
    </row>
    <row r="159" ht="12.75" customHeight="1">
      <c r="B159" s="3"/>
    </row>
    <row r="160" ht="12.75" customHeight="1">
      <c r="B160" s="3"/>
    </row>
    <row r="161" ht="12.75" customHeight="1">
      <c r="B161" s="3"/>
    </row>
    <row r="162" ht="12.75" customHeight="1">
      <c r="B162" s="3"/>
    </row>
    <row r="163" ht="12.75" customHeight="1">
      <c r="B163" s="3"/>
    </row>
    <row r="164" ht="12.75" customHeight="1">
      <c r="B164" s="3"/>
    </row>
    <row r="165" ht="12.75" customHeight="1">
      <c r="B165" s="3"/>
    </row>
    <row r="166" ht="12.75" customHeight="1">
      <c r="B166" s="3"/>
    </row>
    <row r="167" ht="12.75" customHeight="1">
      <c r="B167" s="3"/>
    </row>
    <row r="168" ht="12.75" customHeight="1">
      <c r="B168" s="3"/>
    </row>
    <row r="169" ht="12.75" customHeight="1">
      <c r="B169" s="3"/>
    </row>
    <row r="170" ht="12.75" customHeight="1">
      <c r="B170" s="3"/>
    </row>
    <row r="171" ht="12.75" customHeight="1">
      <c r="B171" s="3"/>
    </row>
    <row r="172" ht="12.75" customHeight="1">
      <c r="B172" s="3"/>
    </row>
    <row r="173" ht="12.75" customHeight="1">
      <c r="B173" s="3"/>
    </row>
    <row r="174" ht="12.75" customHeight="1">
      <c r="B174" s="3"/>
    </row>
    <row r="175" ht="12.75" customHeight="1">
      <c r="B175" s="3"/>
    </row>
    <row r="176" ht="12.75" customHeight="1">
      <c r="B176" s="3"/>
    </row>
    <row r="177" ht="12.75" customHeight="1">
      <c r="B177" s="3"/>
    </row>
    <row r="178" ht="12.75" customHeight="1">
      <c r="B178" s="3"/>
    </row>
    <row r="179" ht="12.75" customHeight="1">
      <c r="B179" s="3"/>
    </row>
    <row r="180" ht="12.75" customHeight="1">
      <c r="B180" s="3"/>
    </row>
    <row r="181" ht="12.75" customHeight="1">
      <c r="B181" s="3"/>
    </row>
    <row r="182" ht="12.75" customHeight="1">
      <c r="B182" s="3"/>
    </row>
    <row r="183" ht="12.75" customHeight="1">
      <c r="B183" s="3"/>
    </row>
    <row r="184" ht="12.75" customHeight="1">
      <c r="B184" s="3"/>
    </row>
    <row r="185" ht="12.75" customHeight="1">
      <c r="B185" s="3"/>
    </row>
    <row r="186" ht="12.75" customHeight="1">
      <c r="B186" s="3"/>
    </row>
    <row r="187" ht="12.75" customHeight="1">
      <c r="B187" s="3"/>
    </row>
    <row r="188" ht="12.75" customHeight="1">
      <c r="B188" s="3"/>
    </row>
    <row r="189" ht="12.75" customHeight="1">
      <c r="B189" s="3"/>
    </row>
    <row r="190" ht="12.75" customHeight="1">
      <c r="B190" s="3"/>
    </row>
    <row r="191" ht="12.75" customHeight="1">
      <c r="B191" s="3"/>
    </row>
    <row r="192" ht="12.75" customHeight="1">
      <c r="B192" s="3"/>
    </row>
    <row r="193" ht="12.75" customHeight="1">
      <c r="B193" s="3"/>
    </row>
    <row r="194" ht="12.75" customHeight="1">
      <c r="B194" s="3"/>
    </row>
    <row r="195" ht="12.75" customHeight="1">
      <c r="B195" s="3"/>
    </row>
    <row r="196" ht="12.75" customHeight="1">
      <c r="B196" s="3"/>
    </row>
    <row r="197" ht="12.75" customHeight="1">
      <c r="B197" s="3"/>
    </row>
    <row r="198" ht="12.75" customHeight="1">
      <c r="B198" s="3"/>
    </row>
    <row r="199" ht="12.75" customHeight="1">
      <c r="B199" s="3"/>
    </row>
    <row r="200" ht="12.75" customHeight="1">
      <c r="B200" s="3"/>
    </row>
    <row r="201" ht="12.75" customHeight="1">
      <c r="B201" s="3"/>
    </row>
    <row r="202" ht="12.75" customHeight="1">
      <c r="B202" s="3"/>
    </row>
    <row r="203" ht="12.75" customHeight="1">
      <c r="B203" s="3"/>
    </row>
    <row r="204" ht="12.75" customHeight="1">
      <c r="B204" s="3"/>
    </row>
    <row r="205" ht="12.75" customHeight="1">
      <c r="B205" s="3"/>
    </row>
    <row r="206" ht="12.75" customHeight="1">
      <c r="B206" s="3"/>
    </row>
    <row r="207" ht="12.75" customHeight="1">
      <c r="B207" s="3"/>
    </row>
    <row r="208" ht="12.75" customHeight="1">
      <c r="B208" s="3"/>
    </row>
    <row r="209" ht="12.75" customHeight="1">
      <c r="B209" s="3"/>
    </row>
    <row r="210" ht="12.75" customHeight="1">
      <c r="B210" s="3"/>
    </row>
    <row r="211" ht="12.75" customHeight="1">
      <c r="B211" s="3"/>
    </row>
    <row r="212" ht="12.75" customHeight="1">
      <c r="B212" s="3"/>
    </row>
    <row r="213" ht="12.75" customHeight="1">
      <c r="B213" s="3"/>
    </row>
    <row r="214" ht="12.75" customHeight="1">
      <c r="B214" s="3"/>
    </row>
    <row r="215" ht="12.75" customHeight="1">
      <c r="B215" s="3"/>
    </row>
    <row r="216" ht="12.75" customHeight="1">
      <c r="B216" s="3"/>
    </row>
    <row r="217" ht="12.75" customHeight="1">
      <c r="B217" s="3"/>
    </row>
    <row r="218" ht="12.75" customHeight="1">
      <c r="B218" s="3"/>
    </row>
    <row r="219" ht="12.75" customHeight="1">
      <c r="B219" s="3"/>
    </row>
    <row r="220" ht="12.75" customHeight="1">
      <c r="B220" s="3"/>
    </row>
    <row r="221" ht="12.75" customHeight="1">
      <c r="B221" s="3"/>
    </row>
    <row r="222" ht="12.75" customHeight="1">
      <c r="B222" s="3"/>
    </row>
    <row r="223" ht="12.75" customHeight="1">
      <c r="B223" s="3"/>
    </row>
    <row r="224" ht="12.75" customHeight="1">
      <c r="B224" s="3"/>
    </row>
    <row r="225" ht="12.75" customHeight="1">
      <c r="B225" s="3"/>
    </row>
    <row r="226" ht="12.75" customHeight="1">
      <c r="B226" s="3"/>
    </row>
    <row r="227" ht="12.75" customHeight="1">
      <c r="B227" s="3"/>
    </row>
    <row r="228" ht="12.75" customHeight="1">
      <c r="B228" s="3"/>
    </row>
    <row r="229" ht="12.75" customHeight="1">
      <c r="B229" s="3"/>
    </row>
    <row r="230" ht="12.75" customHeight="1">
      <c r="B230" s="3"/>
    </row>
    <row r="231" ht="12.75" customHeight="1">
      <c r="B231" s="3"/>
    </row>
    <row r="232" ht="12.75" customHeight="1">
      <c r="B232" s="3"/>
    </row>
    <row r="233" ht="12.75" customHeight="1">
      <c r="B233" s="3"/>
    </row>
    <row r="234" ht="12.75" customHeight="1">
      <c r="B234" s="3"/>
    </row>
    <row r="235" ht="12.75" customHeight="1">
      <c r="B235" s="3"/>
    </row>
    <row r="236" ht="12.75" customHeight="1">
      <c r="B236" s="3"/>
    </row>
    <row r="237" ht="12.75" customHeight="1">
      <c r="B237" s="3"/>
    </row>
    <row r="238" ht="12.75" customHeight="1">
      <c r="B238" s="3"/>
    </row>
    <row r="239" ht="12.75" customHeight="1">
      <c r="B239" s="3"/>
    </row>
    <row r="240" ht="12.75" customHeight="1">
      <c r="B240" s="3"/>
    </row>
    <row r="241" ht="12.75" customHeight="1">
      <c r="B241" s="3"/>
    </row>
    <row r="242" ht="12.75" customHeight="1">
      <c r="B242" s="3"/>
    </row>
    <row r="243" ht="12.75" customHeight="1">
      <c r="B243" s="3"/>
    </row>
    <row r="244" ht="12.75" customHeight="1">
      <c r="B244" s="3"/>
    </row>
    <row r="245" ht="12.75" customHeight="1">
      <c r="B245" s="3"/>
    </row>
    <row r="246" ht="12.75" customHeight="1">
      <c r="B246" s="3"/>
    </row>
    <row r="247" ht="12.75" customHeight="1">
      <c r="B247" s="3"/>
    </row>
    <row r="248" ht="12.75" customHeight="1">
      <c r="B248" s="3"/>
    </row>
    <row r="249" ht="12.75" customHeight="1">
      <c r="B249" s="3"/>
    </row>
    <row r="250" ht="12.75" customHeight="1">
      <c r="B250" s="3"/>
    </row>
    <row r="251" ht="12.75" customHeight="1">
      <c r="B251" s="3"/>
    </row>
    <row r="252" ht="12.75" customHeight="1">
      <c r="B252" s="3"/>
    </row>
    <row r="253" ht="12.75" customHeight="1">
      <c r="B253" s="3"/>
    </row>
    <row r="254" ht="12.75" customHeight="1">
      <c r="B254" s="3"/>
    </row>
    <row r="255" ht="12.75" customHeight="1">
      <c r="B255" s="3"/>
    </row>
    <row r="256" ht="12.75" customHeight="1">
      <c r="B256" s="3"/>
    </row>
    <row r="257" ht="12.75" customHeight="1">
      <c r="B257" s="3"/>
    </row>
    <row r="258" ht="12.75" customHeight="1">
      <c r="B258" s="3"/>
    </row>
    <row r="259" ht="12.75" customHeight="1">
      <c r="B259" s="3"/>
    </row>
    <row r="260" ht="12.75" customHeight="1">
      <c r="B260" s="3"/>
    </row>
    <row r="261" ht="12.75" customHeight="1">
      <c r="B261" s="3"/>
    </row>
    <row r="262" ht="12.75" customHeight="1">
      <c r="B262" s="3"/>
    </row>
    <row r="263" ht="12.75" customHeight="1">
      <c r="B263" s="3"/>
    </row>
    <row r="264" ht="12.75" customHeight="1">
      <c r="B264" s="3"/>
    </row>
    <row r="265" ht="12.75" customHeight="1">
      <c r="B265" s="3"/>
    </row>
    <row r="266" ht="12.75" customHeight="1">
      <c r="B266" s="3"/>
    </row>
    <row r="267" ht="12.75" customHeight="1">
      <c r="B267" s="3"/>
    </row>
    <row r="268" ht="12.75" customHeight="1">
      <c r="B268" s="3"/>
    </row>
    <row r="269" ht="12.75" customHeight="1">
      <c r="B269" s="3"/>
    </row>
    <row r="270" ht="12.75" customHeight="1">
      <c r="B270" s="3"/>
    </row>
    <row r="271" ht="12.75" customHeight="1">
      <c r="B271" s="3"/>
    </row>
    <row r="272" ht="12.75" customHeight="1">
      <c r="B272" s="3"/>
    </row>
    <row r="273" ht="12.75" customHeight="1">
      <c r="B273" s="3"/>
    </row>
    <row r="274" ht="12.75" customHeight="1">
      <c r="B274" s="3"/>
    </row>
    <row r="275" ht="12.75" customHeight="1">
      <c r="B275" s="3"/>
    </row>
    <row r="276" ht="12.75" customHeight="1">
      <c r="B276" s="3"/>
    </row>
    <row r="277" ht="12.75" customHeight="1">
      <c r="B277" s="3"/>
    </row>
    <row r="278" ht="12.75" customHeight="1">
      <c r="B278" s="3"/>
    </row>
    <row r="279" ht="12.75" customHeight="1">
      <c r="B279" s="3"/>
    </row>
    <row r="280" ht="12.75" customHeight="1">
      <c r="B280" s="3"/>
    </row>
    <row r="281" ht="12.75" customHeight="1">
      <c r="B281" s="3"/>
    </row>
    <row r="282" ht="12.75" customHeight="1">
      <c r="B282" s="3"/>
    </row>
    <row r="283" ht="12.75" customHeight="1">
      <c r="B283" s="3"/>
    </row>
    <row r="284" ht="12.75" customHeight="1">
      <c r="B284" s="3"/>
    </row>
    <row r="285" ht="12.75" customHeight="1">
      <c r="B285" s="3"/>
    </row>
    <row r="286" ht="12.75" customHeight="1">
      <c r="B286" s="3"/>
    </row>
    <row r="287" ht="12.75" customHeight="1">
      <c r="B287" s="3"/>
    </row>
    <row r="288" ht="12.75" customHeight="1">
      <c r="B288" s="3"/>
    </row>
    <row r="289" ht="12.75" customHeight="1">
      <c r="B289" s="3"/>
    </row>
    <row r="290" ht="12.75" customHeight="1">
      <c r="B290" s="3"/>
    </row>
    <row r="291" ht="12.75" customHeight="1">
      <c r="B291" s="3"/>
    </row>
    <row r="292" ht="12.75" customHeight="1">
      <c r="B292" s="3"/>
    </row>
    <row r="293" ht="12.75" customHeight="1">
      <c r="B293" s="3"/>
    </row>
    <row r="294" ht="12.75" customHeight="1">
      <c r="B294" s="3"/>
    </row>
    <row r="295" ht="12.75" customHeight="1">
      <c r="B295" s="3"/>
    </row>
    <row r="296" ht="12.75" customHeight="1">
      <c r="B296" s="3"/>
    </row>
    <row r="297" ht="12.75" customHeight="1">
      <c r="B297" s="3"/>
    </row>
    <row r="298" ht="12.75" customHeight="1">
      <c r="B298" s="3"/>
    </row>
    <row r="299" ht="12.75" customHeight="1">
      <c r="B299" s="3"/>
    </row>
    <row r="300" ht="12.75" customHeight="1">
      <c r="B300" s="3"/>
    </row>
    <row r="301" ht="12.75" customHeight="1">
      <c r="B301" s="3"/>
    </row>
    <row r="302" ht="12.75" customHeight="1">
      <c r="B302" s="3"/>
    </row>
    <row r="303" ht="12.75" customHeight="1">
      <c r="B303" s="3"/>
    </row>
    <row r="304" ht="12.75" customHeight="1">
      <c r="B304" s="3"/>
    </row>
    <row r="305" ht="12.75" customHeight="1">
      <c r="B305" s="3"/>
    </row>
    <row r="306" ht="12.75" customHeight="1">
      <c r="B306" s="3"/>
    </row>
    <row r="307" ht="12.75" customHeight="1">
      <c r="B307" s="3"/>
    </row>
    <row r="308" ht="12.75" customHeight="1">
      <c r="B308" s="3"/>
    </row>
    <row r="309" ht="12.75" customHeight="1">
      <c r="B309" s="3"/>
    </row>
    <row r="310" ht="12.75" customHeight="1">
      <c r="B310" s="3"/>
    </row>
    <row r="311" ht="12.75" customHeight="1">
      <c r="B311" s="3"/>
    </row>
    <row r="312" ht="12.75" customHeight="1">
      <c r="B312" s="3"/>
    </row>
    <row r="313" ht="12.75" customHeight="1">
      <c r="B313" s="3"/>
    </row>
    <row r="314" ht="12.75" customHeight="1">
      <c r="B314" s="3"/>
    </row>
    <row r="315" ht="12.75" customHeight="1">
      <c r="B315" s="3"/>
    </row>
    <row r="316" ht="12.75" customHeight="1">
      <c r="B316" s="3"/>
    </row>
    <row r="317" ht="12.75" customHeight="1">
      <c r="B317" s="3"/>
    </row>
    <row r="318" ht="12.75" customHeight="1">
      <c r="B318" s="3"/>
    </row>
    <row r="319" ht="12.75" customHeight="1">
      <c r="B319" s="3"/>
    </row>
    <row r="320" ht="12.75" customHeight="1">
      <c r="B320" s="3"/>
    </row>
    <row r="321" ht="12.75" customHeight="1">
      <c r="B321" s="3"/>
    </row>
    <row r="322" ht="12.75" customHeight="1">
      <c r="B322" s="3"/>
    </row>
    <row r="323" ht="12.75" customHeight="1">
      <c r="B323" s="3"/>
    </row>
    <row r="324" ht="12.75" customHeight="1">
      <c r="B324" s="3"/>
    </row>
    <row r="325" ht="12.75" customHeight="1">
      <c r="B325" s="3"/>
    </row>
    <row r="326" ht="12.75" customHeight="1">
      <c r="B326" s="3"/>
    </row>
    <row r="327" ht="12.75" customHeight="1">
      <c r="B327" s="3"/>
    </row>
    <row r="328" ht="12.75" customHeight="1">
      <c r="B328" s="3"/>
    </row>
    <row r="329" ht="12.75" customHeight="1">
      <c r="B329" s="3"/>
    </row>
    <row r="330" ht="12.75" customHeight="1">
      <c r="B330" s="3"/>
    </row>
    <row r="331" ht="12.75" customHeight="1">
      <c r="B331" s="3"/>
    </row>
    <row r="332" ht="12.75" customHeight="1">
      <c r="B332" s="3"/>
    </row>
    <row r="333" ht="12.75" customHeight="1">
      <c r="B333" s="3"/>
    </row>
    <row r="334" ht="12.75" customHeight="1">
      <c r="B334" s="3"/>
    </row>
    <row r="335" ht="12.75" customHeight="1">
      <c r="B335" s="3"/>
    </row>
    <row r="336" ht="12.75" customHeight="1">
      <c r="B336" s="3"/>
    </row>
    <row r="337" ht="12.75" customHeight="1">
      <c r="B337" s="3"/>
    </row>
    <row r="338" ht="12.75" customHeight="1">
      <c r="B338" s="3"/>
    </row>
    <row r="339" ht="12.75" customHeight="1">
      <c r="B339" s="3"/>
    </row>
    <row r="340" ht="12.75" customHeight="1">
      <c r="B340" s="3"/>
    </row>
    <row r="341" ht="12.75" customHeight="1">
      <c r="B341" s="3"/>
    </row>
    <row r="342" ht="12.75" customHeight="1">
      <c r="B342" s="3"/>
    </row>
    <row r="343" ht="12.75" customHeight="1">
      <c r="B343" s="3"/>
    </row>
    <row r="344" ht="12.75" customHeight="1">
      <c r="B344" s="3"/>
    </row>
    <row r="345" ht="12.75" customHeight="1">
      <c r="B345" s="3"/>
    </row>
    <row r="346" ht="12.75" customHeight="1">
      <c r="B346" s="3"/>
    </row>
    <row r="347" ht="12.75" customHeight="1">
      <c r="B347" s="3"/>
    </row>
    <row r="348" ht="12.75" customHeight="1">
      <c r="B348" s="3"/>
    </row>
    <row r="349" ht="12.75" customHeight="1">
      <c r="B349" s="3"/>
    </row>
    <row r="350" ht="12.75" customHeight="1">
      <c r="B350" s="3"/>
    </row>
    <row r="351" ht="12.75" customHeight="1">
      <c r="B351" s="3"/>
    </row>
    <row r="352" ht="12.75" customHeight="1">
      <c r="B352" s="3"/>
    </row>
    <row r="353" ht="12.75" customHeight="1">
      <c r="B353" s="3"/>
    </row>
    <row r="354" ht="12.75" customHeight="1">
      <c r="B354" s="3"/>
    </row>
    <row r="355" ht="12.75" customHeight="1">
      <c r="B355" s="3"/>
    </row>
    <row r="356" ht="12.75" customHeight="1">
      <c r="B356" s="3"/>
    </row>
    <row r="357" ht="12.75" customHeight="1">
      <c r="B357" s="3"/>
    </row>
    <row r="358" ht="12.75" customHeight="1">
      <c r="B358" s="3"/>
    </row>
    <row r="359" ht="12.75" customHeight="1">
      <c r="B359" s="3"/>
    </row>
    <row r="360" ht="12.75" customHeight="1">
      <c r="B360" s="3"/>
    </row>
    <row r="361" ht="12.75" customHeight="1">
      <c r="B361" s="3"/>
    </row>
    <row r="362" ht="12.75" customHeight="1">
      <c r="B362" s="3"/>
    </row>
    <row r="363" ht="12.75" customHeight="1">
      <c r="B363" s="3"/>
    </row>
    <row r="364" ht="12.75" customHeight="1">
      <c r="B364" s="3"/>
    </row>
    <row r="365" ht="12.75" customHeight="1">
      <c r="B365" s="3"/>
    </row>
    <row r="366" ht="12.75" customHeight="1">
      <c r="B366" s="3"/>
    </row>
    <row r="367" ht="12.75" customHeight="1">
      <c r="B367" s="3"/>
    </row>
    <row r="368" ht="12.75" customHeight="1">
      <c r="B368" s="3"/>
    </row>
    <row r="369" ht="12.75" customHeight="1">
      <c r="B369" s="3"/>
    </row>
    <row r="370" ht="12.75" customHeight="1">
      <c r="B370" s="3"/>
    </row>
    <row r="371" ht="12.75" customHeight="1">
      <c r="B371" s="3"/>
    </row>
    <row r="372" ht="12.75" customHeight="1">
      <c r="B372" s="3"/>
    </row>
    <row r="373" ht="12.75" customHeight="1">
      <c r="B373" s="3"/>
    </row>
    <row r="374" ht="12.75" customHeight="1">
      <c r="B374" s="3"/>
    </row>
    <row r="375" ht="12.75" customHeight="1">
      <c r="B375" s="3"/>
    </row>
    <row r="376" ht="12.75" customHeight="1">
      <c r="B376" s="3"/>
    </row>
    <row r="377" ht="12.75" customHeight="1">
      <c r="B377" s="3"/>
    </row>
    <row r="378" ht="12.75" customHeight="1">
      <c r="B378" s="3"/>
    </row>
    <row r="379" ht="12.75" customHeight="1">
      <c r="B379" s="3"/>
    </row>
    <row r="380" ht="12.75" customHeight="1">
      <c r="B380" s="3"/>
    </row>
    <row r="381" ht="12.75" customHeight="1">
      <c r="B381" s="3"/>
    </row>
    <row r="382" ht="12.75" customHeight="1">
      <c r="B382" s="3"/>
    </row>
    <row r="383" ht="12.75" customHeight="1">
      <c r="B383" s="3"/>
    </row>
    <row r="384" ht="12.75" customHeight="1">
      <c r="B384" s="3"/>
    </row>
    <row r="385" ht="12.75" customHeight="1">
      <c r="B385" s="3"/>
    </row>
    <row r="386" ht="12.75" customHeight="1">
      <c r="B386" s="3"/>
    </row>
    <row r="387" ht="12.75" customHeight="1">
      <c r="B387" s="3"/>
    </row>
    <row r="388" ht="12.75" customHeight="1">
      <c r="B388" s="3"/>
    </row>
    <row r="389" ht="12.75" customHeight="1">
      <c r="B389" s="3"/>
    </row>
    <row r="390" ht="12.75" customHeight="1">
      <c r="B390" s="3"/>
    </row>
    <row r="391" ht="12.75" customHeight="1">
      <c r="B391" s="3"/>
    </row>
    <row r="392" ht="12.75" customHeight="1">
      <c r="B392" s="3"/>
    </row>
    <row r="393" ht="12.75" customHeight="1">
      <c r="B393" s="3"/>
    </row>
    <row r="394" ht="12.75" customHeight="1">
      <c r="B394" s="3"/>
    </row>
    <row r="395" ht="12.75" customHeight="1">
      <c r="B395" s="3"/>
    </row>
    <row r="396" ht="12.75" customHeight="1">
      <c r="B396" s="3"/>
    </row>
    <row r="397" ht="12.75" customHeight="1">
      <c r="B397" s="3"/>
    </row>
    <row r="398" ht="12.75" customHeight="1">
      <c r="B398" s="3"/>
    </row>
    <row r="399" ht="12.75" customHeight="1">
      <c r="B399" s="3"/>
    </row>
    <row r="400" ht="12.75" customHeight="1">
      <c r="B400" s="3"/>
    </row>
    <row r="401" ht="12.75" customHeight="1">
      <c r="B401" s="3"/>
    </row>
    <row r="402" ht="12.75" customHeight="1">
      <c r="B402" s="3"/>
    </row>
    <row r="403" ht="12.75" customHeight="1">
      <c r="B403" s="3"/>
    </row>
    <row r="404" ht="12.75" customHeight="1">
      <c r="B404" s="3"/>
    </row>
    <row r="405" ht="12.75" customHeight="1">
      <c r="B405" s="3"/>
    </row>
    <row r="406" ht="12.75" customHeight="1">
      <c r="B406" s="3"/>
    </row>
    <row r="407" ht="12.75" customHeight="1">
      <c r="B407" s="3"/>
    </row>
    <row r="408" ht="12.75" customHeight="1">
      <c r="B408" s="3"/>
    </row>
    <row r="409" ht="12.75" customHeight="1">
      <c r="B409" s="3"/>
    </row>
    <row r="410" ht="12.75" customHeight="1">
      <c r="B410" s="3"/>
    </row>
    <row r="411" ht="12.75" customHeight="1">
      <c r="B411" s="3"/>
    </row>
    <row r="412" ht="12.75" customHeight="1">
      <c r="B412" s="3"/>
    </row>
    <row r="413" ht="12.75" customHeight="1">
      <c r="B413" s="3"/>
    </row>
    <row r="414" ht="12.75" customHeight="1">
      <c r="B414" s="3"/>
    </row>
    <row r="415" ht="12.75" customHeight="1">
      <c r="B415" s="3"/>
    </row>
    <row r="416" ht="12.75" customHeight="1">
      <c r="B416" s="3"/>
    </row>
    <row r="417" ht="12.75" customHeight="1">
      <c r="B417" s="3"/>
    </row>
    <row r="418" ht="12.75" customHeight="1">
      <c r="B418" s="3"/>
    </row>
    <row r="419" ht="12.75" customHeight="1">
      <c r="B419" s="3"/>
    </row>
    <row r="420" ht="12.75" customHeight="1">
      <c r="B420" s="3"/>
    </row>
    <row r="421" ht="12.75" customHeight="1">
      <c r="B421" s="3"/>
    </row>
    <row r="422" ht="12.75" customHeight="1">
      <c r="B422" s="3"/>
    </row>
    <row r="423" ht="12.75" customHeight="1">
      <c r="B423" s="3"/>
    </row>
    <row r="424" ht="12.75" customHeight="1">
      <c r="B424" s="3"/>
    </row>
    <row r="425" ht="12.75" customHeight="1">
      <c r="B425" s="3"/>
    </row>
    <row r="426" ht="12.75" customHeight="1">
      <c r="B426" s="3"/>
    </row>
    <row r="427" ht="12.75" customHeight="1">
      <c r="B427" s="3"/>
    </row>
    <row r="428" ht="12.75" customHeight="1">
      <c r="B428" s="3"/>
    </row>
    <row r="429" ht="12.75" customHeight="1">
      <c r="B429" s="3"/>
    </row>
    <row r="430" ht="12.75" customHeight="1">
      <c r="B430" s="3"/>
    </row>
    <row r="431" ht="12.75" customHeight="1">
      <c r="B431" s="3"/>
    </row>
    <row r="432" ht="12.75" customHeight="1">
      <c r="B432" s="3"/>
    </row>
    <row r="433" ht="12.75" customHeight="1">
      <c r="B433" s="3"/>
    </row>
    <row r="434" ht="12.75" customHeight="1">
      <c r="B434" s="3"/>
    </row>
    <row r="435" ht="12.75" customHeight="1">
      <c r="B435" s="3"/>
    </row>
    <row r="436" ht="12.75" customHeight="1">
      <c r="B436" s="3"/>
    </row>
    <row r="437" ht="12.75" customHeight="1">
      <c r="B437" s="3"/>
    </row>
    <row r="438" ht="12.75" customHeight="1">
      <c r="B438" s="3"/>
    </row>
    <row r="439" ht="12.75" customHeight="1">
      <c r="B439" s="3"/>
    </row>
    <row r="440" ht="12.75" customHeight="1">
      <c r="B440" s="3"/>
    </row>
    <row r="441" ht="12.75" customHeight="1">
      <c r="B441" s="3"/>
    </row>
    <row r="442" ht="12.75" customHeight="1">
      <c r="B442" s="3"/>
    </row>
    <row r="443" ht="12.75" customHeight="1">
      <c r="B443" s="3"/>
    </row>
    <row r="444" ht="12.75" customHeight="1">
      <c r="B444" s="3"/>
    </row>
    <row r="445" ht="12.75" customHeight="1">
      <c r="B445" s="3"/>
    </row>
    <row r="446" ht="12.75" customHeight="1">
      <c r="B446" s="3"/>
    </row>
    <row r="447" ht="12.75" customHeight="1">
      <c r="B447" s="3"/>
    </row>
    <row r="448" ht="12.75" customHeight="1">
      <c r="B448" s="3"/>
    </row>
    <row r="449" ht="12.75" customHeight="1">
      <c r="B449" s="3"/>
    </row>
    <row r="450" ht="12.75" customHeight="1">
      <c r="B450" s="3"/>
    </row>
    <row r="451" ht="12.75" customHeight="1">
      <c r="B451" s="3"/>
    </row>
    <row r="452" ht="12.75" customHeight="1">
      <c r="B452" s="3"/>
    </row>
    <row r="453" ht="12.75" customHeight="1">
      <c r="B453" s="3"/>
    </row>
    <row r="454" ht="12.75" customHeight="1">
      <c r="B454" s="3"/>
    </row>
    <row r="455" ht="12.75" customHeight="1">
      <c r="B455" s="3"/>
    </row>
    <row r="456" ht="12.75" customHeight="1">
      <c r="B456" s="3"/>
    </row>
    <row r="457" ht="12.75" customHeight="1">
      <c r="B457" s="3"/>
    </row>
    <row r="458" ht="12.75" customHeight="1">
      <c r="B458" s="3"/>
    </row>
    <row r="459" ht="12.75" customHeight="1">
      <c r="B459" s="3"/>
    </row>
    <row r="460" ht="12.75" customHeight="1">
      <c r="B460" s="3"/>
    </row>
    <row r="461" ht="12.75" customHeight="1">
      <c r="B461" s="3"/>
    </row>
    <row r="462" ht="12.75" customHeight="1">
      <c r="B462" s="3"/>
    </row>
    <row r="463" ht="12.75" customHeight="1">
      <c r="B463" s="3"/>
    </row>
    <row r="464" ht="12.75" customHeight="1">
      <c r="B464" s="3"/>
    </row>
    <row r="465" ht="12.75" customHeight="1">
      <c r="B465" s="3"/>
    </row>
    <row r="466" ht="12.75" customHeight="1">
      <c r="B466" s="3"/>
    </row>
    <row r="467" ht="12.75" customHeight="1">
      <c r="B467" s="3"/>
    </row>
    <row r="468" ht="12.75" customHeight="1">
      <c r="B468" s="3"/>
    </row>
    <row r="469" ht="12.75" customHeight="1">
      <c r="B469" s="3"/>
    </row>
    <row r="470" ht="12.75" customHeight="1">
      <c r="B470" s="3"/>
    </row>
    <row r="471" ht="12.75" customHeight="1">
      <c r="B471" s="3"/>
    </row>
    <row r="472" ht="12.75" customHeight="1">
      <c r="B472" s="3"/>
    </row>
    <row r="473" ht="12.75" customHeight="1">
      <c r="B473" s="3"/>
    </row>
    <row r="474" ht="12.75" customHeight="1">
      <c r="B474" s="3"/>
    </row>
    <row r="475" ht="12.75" customHeight="1">
      <c r="B475" s="3"/>
    </row>
    <row r="476" ht="12.75" customHeight="1">
      <c r="B476" s="3"/>
    </row>
    <row r="477" ht="12.75" customHeight="1">
      <c r="B477" s="3"/>
    </row>
    <row r="478" ht="12.75" customHeight="1">
      <c r="B478" s="3"/>
    </row>
    <row r="479" ht="12.75" customHeight="1">
      <c r="B479" s="3"/>
    </row>
    <row r="480" ht="12.75" customHeight="1">
      <c r="B480" s="3"/>
    </row>
    <row r="481" ht="12.75" customHeight="1">
      <c r="B481" s="3"/>
    </row>
    <row r="482" ht="12.75" customHeight="1">
      <c r="B482" s="3"/>
    </row>
    <row r="483" ht="12.75" customHeight="1">
      <c r="B483" s="3"/>
    </row>
    <row r="484" ht="12.75" customHeight="1">
      <c r="B484" s="3"/>
    </row>
    <row r="485" ht="12.75" customHeight="1">
      <c r="B485" s="3"/>
    </row>
    <row r="486" ht="12.75" customHeight="1">
      <c r="B486" s="3"/>
    </row>
    <row r="487" ht="12.75" customHeight="1">
      <c r="B487" s="3"/>
    </row>
    <row r="488" ht="12.75" customHeight="1">
      <c r="B488" s="3"/>
    </row>
    <row r="489" ht="12.75" customHeight="1">
      <c r="B489" s="3"/>
    </row>
    <row r="490" ht="12.75" customHeight="1">
      <c r="B490" s="3"/>
    </row>
    <row r="491" ht="12.75" customHeight="1">
      <c r="B491" s="3"/>
    </row>
    <row r="492" ht="12.75" customHeight="1">
      <c r="B492" s="3"/>
    </row>
    <row r="493" ht="12.75" customHeight="1">
      <c r="B493" s="3"/>
    </row>
    <row r="494" ht="12.75" customHeight="1">
      <c r="B494" s="3"/>
    </row>
    <row r="495" ht="12.75" customHeight="1">
      <c r="B495" s="3"/>
    </row>
    <row r="496" ht="12.75" customHeight="1">
      <c r="B496" s="3"/>
    </row>
    <row r="497" ht="12.75" customHeight="1">
      <c r="B497" s="3"/>
    </row>
    <row r="498" ht="12.75" customHeight="1">
      <c r="B498" s="3"/>
    </row>
    <row r="499" ht="12.75" customHeight="1">
      <c r="B499" s="3"/>
    </row>
    <row r="500" ht="12.75" customHeight="1">
      <c r="B500" s="3"/>
    </row>
    <row r="501" ht="12.75" customHeight="1">
      <c r="B501" s="3"/>
    </row>
    <row r="502" ht="12.75" customHeight="1">
      <c r="B502" s="3"/>
    </row>
    <row r="503" ht="12.75" customHeight="1">
      <c r="B503" s="3"/>
    </row>
    <row r="504" ht="12.75" customHeight="1">
      <c r="B504" s="3"/>
    </row>
    <row r="505" ht="12.75" customHeight="1">
      <c r="B505" s="3"/>
    </row>
    <row r="506" ht="12.75" customHeight="1">
      <c r="B506" s="3"/>
    </row>
    <row r="507" ht="12.75" customHeight="1">
      <c r="B507" s="3"/>
    </row>
    <row r="508" ht="12.75" customHeight="1">
      <c r="B508" s="3"/>
    </row>
    <row r="509" ht="12.75" customHeight="1">
      <c r="B509" s="3"/>
    </row>
    <row r="510" ht="12.75" customHeight="1">
      <c r="B510" s="3"/>
    </row>
    <row r="511" ht="12.75" customHeight="1">
      <c r="B511" s="3"/>
    </row>
    <row r="512" ht="12.75" customHeight="1">
      <c r="B512" s="3"/>
    </row>
    <row r="513" ht="12.75" customHeight="1">
      <c r="B513" s="3"/>
    </row>
    <row r="514" ht="12.75" customHeight="1">
      <c r="B514" s="3"/>
    </row>
    <row r="515" ht="12.75" customHeight="1">
      <c r="B515" s="3"/>
    </row>
    <row r="516" ht="12.75" customHeight="1">
      <c r="B516" s="3"/>
    </row>
    <row r="517" ht="12.75" customHeight="1">
      <c r="B517" s="3"/>
    </row>
    <row r="518" ht="12.75" customHeight="1">
      <c r="B518" s="3"/>
    </row>
    <row r="519" ht="12.75" customHeight="1">
      <c r="B519" s="3"/>
    </row>
    <row r="520" ht="12.75" customHeight="1">
      <c r="B520" s="3"/>
    </row>
    <row r="521" ht="12.75" customHeight="1">
      <c r="B521" s="3"/>
    </row>
    <row r="522" ht="12.75" customHeight="1">
      <c r="B522" s="3"/>
    </row>
    <row r="523" ht="12.75" customHeight="1">
      <c r="B523" s="3"/>
    </row>
    <row r="524" ht="12.75" customHeight="1">
      <c r="B524" s="3"/>
    </row>
    <row r="525" ht="12.75" customHeight="1">
      <c r="B525" s="3"/>
    </row>
    <row r="526" ht="12.75" customHeight="1">
      <c r="B526" s="3"/>
    </row>
    <row r="527" ht="12.75" customHeight="1">
      <c r="B527" s="3"/>
    </row>
    <row r="528" ht="12.75" customHeight="1">
      <c r="B528" s="3"/>
    </row>
    <row r="529" ht="12.75" customHeight="1">
      <c r="B529" s="3"/>
    </row>
    <row r="530" ht="12.75" customHeight="1">
      <c r="B530" s="3"/>
    </row>
    <row r="531" ht="12.75" customHeight="1">
      <c r="B531" s="3"/>
    </row>
    <row r="532" ht="12.75" customHeight="1">
      <c r="B532" s="3"/>
    </row>
    <row r="533" ht="12.75" customHeight="1">
      <c r="B533" s="3"/>
    </row>
    <row r="534" ht="12.75" customHeight="1">
      <c r="B534" s="3"/>
    </row>
    <row r="535" ht="12.75" customHeight="1">
      <c r="B535" s="3"/>
    </row>
    <row r="536" ht="12.75" customHeight="1">
      <c r="B536" s="3"/>
    </row>
    <row r="537" ht="12.75" customHeight="1">
      <c r="B537" s="3"/>
    </row>
    <row r="538" ht="12.75" customHeight="1">
      <c r="B538" s="3"/>
    </row>
    <row r="539" ht="12.75" customHeight="1">
      <c r="B539" s="3"/>
    </row>
    <row r="540" ht="12.75" customHeight="1">
      <c r="B540" s="3"/>
    </row>
    <row r="541" ht="12.75" customHeight="1">
      <c r="B541" s="3"/>
    </row>
    <row r="542" ht="12.75" customHeight="1">
      <c r="B542" s="3"/>
    </row>
    <row r="543" ht="12.75" customHeight="1">
      <c r="B543" s="3"/>
    </row>
    <row r="544" ht="12.75" customHeight="1">
      <c r="B544" s="3"/>
    </row>
    <row r="545" ht="12.75" customHeight="1">
      <c r="B545" s="3"/>
    </row>
    <row r="546" ht="12.75" customHeight="1">
      <c r="B546" s="3"/>
    </row>
    <row r="547" ht="12.75" customHeight="1">
      <c r="B547" s="3"/>
    </row>
    <row r="548" ht="12.75" customHeight="1">
      <c r="B548" s="3"/>
    </row>
    <row r="549" ht="12.75" customHeight="1">
      <c r="B549" s="3"/>
    </row>
    <row r="550" ht="12.75" customHeight="1">
      <c r="B550" s="3"/>
    </row>
    <row r="551" ht="12.75" customHeight="1">
      <c r="B551" s="3"/>
    </row>
    <row r="552" ht="12.75" customHeight="1">
      <c r="B552" s="3"/>
    </row>
    <row r="553" ht="12.75" customHeight="1">
      <c r="B553" s="3"/>
    </row>
    <row r="554" ht="12.75" customHeight="1">
      <c r="B554" s="3"/>
    </row>
    <row r="555" ht="12.75" customHeight="1">
      <c r="B555" s="3"/>
    </row>
    <row r="556" ht="12.75" customHeight="1">
      <c r="B556" s="3"/>
    </row>
    <row r="557" ht="12.75" customHeight="1">
      <c r="B557" s="3"/>
    </row>
    <row r="558" ht="12.75" customHeight="1">
      <c r="B558" s="3"/>
    </row>
    <row r="559" ht="12.75" customHeight="1">
      <c r="B559" s="3"/>
    </row>
    <row r="560" ht="12.75" customHeight="1">
      <c r="B560" s="3"/>
    </row>
    <row r="561" ht="12.75" customHeight="1">
      <c r="B561" s="3"/>
    </row>
    <row r="562" ht="12.75" customHeight="1">
      <c r="B562" s="3"/>
    </row>
    <row r="563" ht="12.75" customHeight="1">
      <c r="B563" s="3"/>
    </row>
    <row r="564" ht="12.75" customHeight="1">
      <c r="B564" s="3"/>
    </row>
    <row r="565" ht="12.75" customHeight="1">
      <c r="B565" s="3"/>
    </row>
    <row r="566" ht="12.75" customHeight="1">
      <c r="B566" s="3"/>
    </row>
    <row r="567" ht="12.75" customHeight="1">
      <c r="B567" s="3"/>
    </row>
    <row r="568" ht="12.75" customHeight="1">
      <c r="B568" s="3"/>
    </row>
    <row r="569" ht="12.75" customHeight="1">
      <c r="B569" s="3"/>
    </row>
    <row r="570" ht="12.75" customHeight="1">
      <c r="B570" s="3"/>
    </row>
    <row r="571" ht="12.75" customHeight="1">
      <c r="B571" s="3"/>
    </row>
    <row r="572" ht="12.75" customHeight="1">
      <c r="B572" s="3"/>
    </row>
    <row r="573" ht="12.75" customHeight="1">
      <c r="B573" s="3"/>
    </row>
    <row r="574" ht="12.75" customHeight="1">
      <c r="B574" s="3"/>
    </row>
    <row r="575" ht="12.75" customHeight="1">
      <c r="B575" s="3"/>
    </row>
    <row r="576" ht="12.75" customHeight="1">
      <c r="B576" s="3"/>
    </row>
    <row r="577" ht="12.75" customHeight="1">
      <c r="B577" s="3"/>
    </row>
    <row r="578" ht="12.75" customHeight="1">
      <c r="B578" s="3"/>
    </row>
    <row r="579" ht="12.75" customHeight="1">
      <c r="B579" s="3"/>
    </row>
    <row r="580" ht="12.75" customHeight="1">
      <c r="B580" s="3"/>
    </row>
    <row r="581" ht="12.75" customHeight="1">
      <c r="B581" s="3"/>
    </row>
    <row r="582" ht="12.75" customHeight="1">
      <c r="B582" s="3"/>
    </row>
    <row r="583" ht="12.75" customHeight="1">
      <c r="B583" s="3"/>
    </row>
    <row r="584" ht="12.75" customHeight="1">
      <c r="B584" s="3"/>
    </row>
    <row r="585" ht="12.75" customHeight="1">
      <c r="B585" s="3"/>
    </row>
    <row r="586" ht="12.75" customHeight="1">
      <c r="B586" s="3"/>
    </row>
    <row r="587" ht="12.75" customHeight="1">
      <c r="B587" s="3"/>
    </row>
    <row r="588" ht="12.75" customHeight="1">
      <c r="B588" s="3"/>
    </row>
    <row r="589" ht="12.75" customHeight="1">
      <c r="B589" s="3"/>
    </row>
    <row r="590" ht="12.75" customHeight="1">
      <c r="B590" s="3"/>
    </row>
    <row r="591" ht="12.75" customHeight="1">
      <c r="B591" s="3"/>
    </row>
    <row r="592" ht="12.75" customHeight="1">
      <c r="B592" s="3"/>
    </row>
    <row r="593" ht="12.75" customHeight="1">
      <c r="B593" s="3"/>
    </row>
    <row r="594" ht="12.75" customHeight="1">
      <c r="B594" s="3"/>
    </row>
    <row r="595" ht="12.75" customHeight="1">
      <c r="B595" s="3"/>
    </row>
    <row r="596" ht="12.75" customHeight="1">
      <c r="B596" s="3"/>
    </row>
    <row r="597" ht="12.75" customHeight="1">
      <c r="B597" s="3"/>
    </row>
    <row r="598" ht="12.75" customHeight="1">
      <c r="B598" s="3"/>
    </row>
    <row r="599" ht="12.75" customHeight="1">
      <c r="B599" s="3"/>
    </row>
    <row r="600" ht="12.75" customHeight="1">
      <c r="B600" s="3"/>
    </row>
    <row r="601" ht="12.75" customHeight="1">
      <c r="B601" s="3"/>
    </row>
    <row r="602" ht="12.75" customHeight="1">
      <c r="B602" s="3"/>
    </row>
    <row r="603" ht="12.75" customHeight="1">
      <c r="B603" s="3"/>
    </row>
    <row r="604" ht="12.75" customHeight="1">
      <c r="B604" s="3"/>
    </row>
    <row r="605" ht="12.75" customHeight="1">
      <c r="B605" s="3"/>
    </row>
    <row r="606" ht="12.75" customHeight="1">
      <c r="B606" s="3"/>
    </row>
    <row r="607" ht="12.75" customHeight="1">
      <c r="B607" s="3"/>
    </row>
    <row r="608" ht="12.75" customHeight="1">
      <c r="B608" s="3"/>
    </row>
    <row r="609" ht="12.75" customHeight="1">
      <c r="B609" s="3"/>
    </row>
    <row r="610" ht="12.75" customHeight="1">
      <c r="B610" s="3"/>
    </row>
    <row r="611" ht="12.75" customHeight="1">
      <c r="B611" s="3"/>
    </row>
    <row r="612" ht="12.75" customHeight="1">
      <c r="B612" s="3"/>
    </row>
    <row r="613" ht="12.75" customHeight="1">
      <c r="B613" s="3"/>
    </row>
    <row r="614" ht="12.75" customHeight="1">
      <c r="B614" s="3"/>
    </row>
    <row r="615" ht="12.75" customHeight="1">
      <c r="B615" s="3"/>
    </row>
    <row r="616" ht="12.75" customHeight="1">
      <c r="B616" s="3"/>
    </row>
    <row r="617" ht="12.75" customHeight="1">
      <c r="B617" s="3"/>
    </row>
    <row r="618" ht="12.75" customHeight="1">
      <c r="B618" s="3"/>
    </row>
    <row r="619" ht="12.75" customHeight="1">
      <c r="B619" s="3"/>
    </row>
    <row r="620" ht="12.75" customHeight="1">
      <c r="B620" s="3"/>
    </row>
    <row r="621" ht="12.75" customHeight="1">
      <c r="B621" s="3"/>
    </row>
    <row r="622" ht="12.75" customHeight="1">
      <c r="B622" s="3"/>
    </row>
    <row r="623" ht="12.75" customHeight="1">
      <c r="B623" s="3"/>
    </row>
    <row r="624" ht="12.75" customHeight="1">
      <c r="B624" s="3"/>
    </row>
    <row r="625" ht="12.75" customHeight="1">
      <c r="B625" s="3"/>
    </row>
    <row r="626" ht="12.75" customHeight="1">
      <c r="B626" s="3"/>
    </row>
    <row r="627" ht="12.75" customHeight="1">
      <c r="B627" s="3"/>
    </row>
    <row r="628" ht="12.75" customHeight="1">
      <c r="B628" s="3"/>
    </row>
    <row r="629" ht="12.75" customHeight="1">
      <c r="B629" s="3"/>
    </row>
    <row r="630" ht="12.75" customHeight="1">
      <c r="B630" s="3"/>
    </row>
    <row r="631" ht="12.75" customHeight="1">
      <c r="B631" s="3"/>
    </row>
    <row r="632" ht="12.75" customHeight="1">
      <c r="B632" s="3"/>
    </row>
    <row r="633" ht="12.75" customHeight="1">
      <c r="B633" s="3"/>
    </row>
    <row r="634" ht="12.75" customHeight="1">
      <c r="B634" s="3"/>
    </row>
    <row r="635" ht="12.75" customHeight="1">
      <c r="B635" s="3"/>
    </row>
    <row r="636" ht="12.75" customHeight="1">
      <c r="B636" s="3"/>
    </row>
    <row r="637" ht="12.75" customHeight="1">
      <c r="B637" s="3"/>
    </row>
    <row r="638" ht="12.75" customHeight="1">
      <c r="B638" s="3"/>
    </row>
    <row r="639" ht="12.75" customHeight="1">
      <c r="B639" s="3"/>
    </row>
    <row r="640" ht="12.75" customHeight="1">
      <c r="B640" s="3"/>
    </row>
    <row r="641" ht="12.75" customHeight="1">
      <c r="B641" s="3"/>
    </row>
    <row r="642" ht="12.75" customHeight="1">
      <c r="B642" s="3"/>
    </row>
    <row r="643" ht="12.75" customHeight="1">
      <c r="B643" s="3"/>
    </row>
    <row r="644" ht="12.75" customHeight="1">
      <c r="B644" s="3"/>
    </row>
    <row r="645" ht="12.75" customHeight="1">
      <c r="B645" s="3"/>
    </row>
    <row r="646" ht="12.75" customHeight="1">
      <c r="B646" s="3"/>
    </row>
    <row r="647" ht="12.75" customHeight="1">
      <c r="B647" s="3"/>
    </row>
    <row r="648" ht="12.75" customHeight="1">
      <c r="B648" s="3"/>
    </row>
    <row r="649" ht="12.75" customHeight="1">
      <c r="B649" s="3"/>
    </row>
    <row r="650" ht="12.75" customHeight="1">
      <c r="B650" s="3"/>
    </row>
    <row r="651" ht="12.75" customHeight="1">
      <c r="B651" s="3"/>
    </row>
    <row r="652" ht="12.75" customHeight="1">
      <c r="B652" s="3"/>
    </row>
    <row r="653" ht="12.75" customHeight="1">
      <c r="B653" s="3"/>
    </row>
    <row r="654" ht="12.75" customHeight="1">
      <c r="B654" s="3"/>
    </row>
    <row r="655" ht="12.75" customHeight="1">
      <c r="B655" s="3"/>
    </row>
    <row r="656" ht="12.75" customHeight="1">
      <c r="B656" s="3"/>
    </row>
    <row r="657" ht="12.75" customHeight="1">
      <c r="B657" s="3"/>
    </row>
    <row r="658" ht="12.75" customHeight="1">
      <c r="B658" s="3"/>
    </row>
    <row r="659" ht="12.75" customHeight="1">
      <c r="B659" s="3"/>
    </row>
    <row r="660" ht="12.75" customHeight="1">
      <c r="B660" s="3"/>
    </row>
    <row r="661" ht="12.75" customHeight="1">
      <c r="B661" s="3"/>
    </row>
    <row r="662" ht="12.75" customHeight="1">
      <c r="B662" s="3"/>
    </row>
    <row r="663" ht="12.75" customHeight="1">
      <c r="B663" s="3"/>
    </row>
    <row r="664" ht="12.75" customHeight="1">
      <c r="B664" s="3"/>
    </row>
    <row r="665" ht="12.75" customHeight="1">
      <c r="B665" s="3"/>
    </row>
    <row r="666" ht="12.75" customHeight="1">
      <c r="B666" s="3"/>
    </row>
    <row r="667" ht="12.75" customHeight="1">
      <c r="B667" s="3"/>
    </row>
    <row r="668" ht="12.75" customHeight="1">
      <c r="B668" s="3"/>
    </row>
    <row r="669" ht="12.75" customHeight="1">
      <c r="B669" s="3"/>
    </row>
    <row r="670" ht="12.75" customHeight="1">
      <c r="B670" s="3"/>
    </row>
    <row r="671" ht="12.75" customHeight="1">
      <c r="B671" s="3"/>
    </row>
    <row r="672" ht="12.75" customHeight="1">
      <c r="B672" s="3"/>
    </row>
    <row r="673" ht="12.75" customHeight="1">
      <c r="B673" s="3"/>
    </row>
    <row r="674" ht="12.75" customHeight="1">
      <c r="B674" s="3"/>
    </row>
    <row r="675" ht="12.75" customHeight="1">
      <c r="B675" s="3"/>
    </row>
    <row r="676" ht="12.75" customHeight="1">
      <c r="B676" s="3"/>
    </row>
    <row r="677" ht="12.75" customHeight="1">
      <c r="B677" s="3"/>
    </row>
    <row r="678" ht="12.75" customHeight="1">
      <c r="B678" s="3"/>
    </row>
    <row r="679" ht="12.75" customHeight="1">
      <c r="B679" s="3"/>
    </row>
    <row r="680" ht="12.75" customHeight="1">
      <c r="B680" s="3"/>
    </row>
    <row r="681" ht="12.75" customHeight="1">
      <c r="B681" s="3"/>
    </row>
    <row r="682" ht="12.75" customHeight="1">
      <c r="B682" s="3"/>
    </row>
    <row r="683" ht="12.75" customHeight="1">
      <c r="B683" s="3"/>
    </row>
    <row r="684" ht="12.75" customHeight="1">
      <c r="B684" s="3"/>
    </row>
    <row r="685" ht="12.75" customHeight="1">
      <c r="B685" s="3"/>
    </row>
    <row r="686" ht="12.75" customHeight="1">
      <c r="B686" s="3"/>
    </row>
    <row r="687" ht="12.75" customHeight="1">
      <c r="B687" s="3"/>
    </row>
    <row r="688" ht="12.75" customHeight="1">
      <c r="B688" s="3"/>
    </row>
    <row r="689" ht="12.75" customHeight="1">
      <c r="B689" s="3"/>
    </row>
    <row r="690" ht="12.75" customHeight="1">
      <c r="B690" s="3"/>
    </row>
    <row r="691" ht="12.75" customHeight="1">
      <c r="B691" s="3"/>
    </row>
    <row r="692" ht="12.75" customHeight="1">
      <c r="B692" s="3"/>
    </row>
    <row r="693" ht="12.75" customHeight="1">
      <c r="B693" s="3"/>
    </row>
    <row r="694" ht="12.75" customHeight="1">
      <c r="B694" s="3"/>
    </row>
    <row r="695" ht="12.75" customHeight="1">
      <c r="B695" s="3"/>
    </row>
    <row r="696" ht="12.75" customHeight="1">
      <c r="B696" s="3"/>
    </row>
    <row r="697" ht="12.75" customHeight="1">
      <c r="B697" s="3"/>
    </row>
    <row r="698" ht="12.75" customHeight="1">
      <c r="B698" s="3"/>
    </row>
    <row r="699" ht="12.75" customHeight="1">
      <c r="B699" s="3"/>
    </row>
    <row r="700" ht="12.75" customHeight="1">
      <c r="B700" s="3"/>
    </row>
    <row r="701" ht="12.75" customHeight="1">
      <c r="B701" s="3"/>
    </row>
    <row r="702" ht="12.75" customHeight="1">
      <c r="B702" s="3"/>
    </row>
    <row r="703" ht="12.75" customHeight="1">
      <c r="B703" s="3"/>
    </row>
    <row r="704" ht="12.75" customHeight="1">
      <c r="B704" s="3"/>
    </row>
    <row r="705" ht="12.75" customHeight="1">
      <c r="B705" s="3"/>
    </row>
    <row r="706" ht="12.75" customHeight="1">
      <c r="B706" s="3"/>
    </row>
    <row r="707" ht="12.75" customHeight="1">
      <c r="B707" s="3"/>
    </row>
    <row r="708" ht="12.75" customHeight="1">
      <c r="B708" s="3"/>
    </row>
    <row r="709" ht="12.75" customHeight="1">
      <c r="B709" s="3"/>
    </row>
    <row r="710" ht="12.75" customHeight="1">
      <c r="B710" s="3"/>
    </row>
    <row r="711" ht="12.75" customHeight="1">
      <c r="B711" s="3"/>
    </row>
    <row r="712" ht="12.75" customHeight="1">
      <c r="B712" s="3"/>
    </row>
    <row r="713" ht="12.75" customHeight="1">
      <c r="B713" s="3"/>
    </row>
    <row r="714" ht="12.75" customHeight="1">
      <c r="B714" s="3"/>
    </row>
    <row r="715" ht="12.75" customHeight="1">
      <c r="B715" s="3"/>
    </row>
    <row r="716" ht="12.75" customHeight="1">
      <c r="B716" s="3"/>
    </row>
    <row r="717" ht="12.75" customHeight="1">
      <c r="B717" s="3"/>
    </row>
    <row r="718" ht="12.75" customHeight="1">
      <c r="B718" s="3"/>
    </row>
    <row r="719" ht="12.75" customHeight="1">
      <c r="B719" s="3"/>
    </row>
    <row r="720" ht="12.75" customHeight="1">
      <c r="B720" s="3"/>
    </row>
    <row r="721" ht="12.75" customHeight="1">
      <c r="B721" s="3"/>
    </row>
    <row r="722" ht="12.75" customHeight="1">
      <c r="B722" s="3"/>
    </row>
    <row r="723" ht="12.75" customHeight="1">
      <c r="B723" s="3"/>
    </row>
    <row r="724" ht="12.75" customHeight="1">
      <c r="B724" s="3"/>
    </row>
    <row r="725" ht="12.75" customHeight="1">
      <c r="B725" s="3"/>
    </row>
    <row r="726" ht="12.75" customHeight="1">
      <c r="B726" s="3"/>
    </row>
    <row r="727" ht="12.75" customHeight="1">
      <c r="B727" s="3"/>
    </row>
    <row r="728" ht="12.75" customHeight="1">
      <c r="B728" s="3"/>
    </row>
    <row r="729" ht="12.75" customHeight="1">
      <c r="B729" s="3"/>
    </row>
    <row r="730" ht="12.75" customHeight="1">
      <c r="B730" s="3"/>
    </row>
    <row r="731" ht="12.75" customHeight="1">
      <c r="B731" s="3"/>
    </row>
    <row r="732" ht="12.75" customHeight="1">
      <c r="B732" s="3"/>
    </row>
    <row r="733" ht="12.75" customHeight="1">
      <c r="B733" s="3"/>
    </row>
    <row r="734" ht="12.75" customHeight="1">
      <c r="B734" s="3"/>
    </row>
    <row r="735" ht="12.75" customHeight="1">
      <c r="B735" s="3"/>
    </row>
    <row r="736" ht="12.75" customHeight="1">
      <c r="B736" s="3"/>
    </row>
    <row r="737" ht="12.75" customHeight="1">
      <c r="B737" s="3"/>
    </row>
    <row r="738" ht="12.75" customHeight="1">
      <c r="B738" s="3"/>
    </row>
    <row r="739" ht="12.75" customHeight="1">
      <c r="B739" s="3"/>
    </row>
    <row r="740" ht="12.75" customHeight="1">
      <c r="B740" s="3"/>
    </row>
    <row r="741" ht="12.75" customHeight="1">
      <c r="B741" s="3"/>
    </row>
    <row r="742" ht="12.75" customHeight="1">
      <c r="B742" s="3"/>
    </row>
    <row r="743" ht="12.75" customHeight="1">
      <c r="B743" s="3"/>
    </row>
    <row r="744" ht="12.75" customHeight="1">
      <c r="B744" s="3"/>
    </row>
    <row r="745" ht="12.75" customHeight="1">
      <c r="B745" s="3"/>
    </row>
    <row r="746" ht="12.75" customHeight="1">
      <c r="B746" s="3"/>
    </row>
    <row r="747" ht="12.75" customHeight="1">
      <c r="B747" s="3"/>
    </row>
    <row r="748" ht="12.75" customHeight="1">
      <c r="B748" s="3"/>
    </row>
    <row r="749" ht="12.75" customHeight="1">
      <c r="B749" s="3"/>
    </row>
    <row r="750" ht="12.75" customHeight="1">
      <c r="B750" s="3"/>
    </row>
    <row r="751" ht="12.75" customHeight="1">
      <c r="B751" s="3"/>
    </row>
    <row r="752" ht="12.75" customHeight="1">
      <c r="B752" s="3"/>
    </row>
    <row r="753" ht="12.75" customHeight="1">
      <c r="B753" s="3"/>
    </row>
    <row r="754" ht="12.75" customHeight="1">
      <c r="B754" s="3"/>
    </row>
    <row r="755" ht="12.75" customHeight="1">
      <c r="B755" s="3"/>
    </row>
    <row r="756" ht="12.75" customHeight="1">
      <c r="B756" s="3"/>
    </row>
    <row r="757" ht="12.75" customHeight="1">
      <c r="B757" s="3"/>
    </row>
    <row r="758" ht="12.75" customHeight="1">
      <c r="B758" s="3"/>
    </row>
    <row r="759" ht="12.75" customHeight="1">
      <c r="B759" s="3"/>
    </row>
    <row r="760" ht="12.75" customHeight="1">
      <c r="B760" s="3"/>
    </row>
    <row r="761" ht="12.75" customHeight="1">
      <c r="B761" s="3"/>
    </row>
    <row r="762" ht="12.75" customHeight="1">
      <c r="B762" s="3"/>
    </row>
    <row r="763" ht="12.75" customHeight="1">
      <c r="B763" s="3"/>
    </row>
    <row r="764" ht="12.75" customHeight="1">
      <c r="B764" s="3"/>
    </row>
    <row r="765" ht="12.75" customHeight="1">
      <c r="B765" s="3"/>
    </row>
    <row r="766" ht="12.75" customHeight="1">
      <c r="B766" s="3"/>
    </row>
    <row r="767" ht="12.75" customHeight="1">
      <c r="B767" s="3"/>
    </row>
    <row r="768" ht="12.75" customHeight="1">
      <c r="B768" s="3"/>
    </row>
    <row r="769" ht="12.75" customHeight="1">
      <c r="B769" s="3"/>
    </row>
    <row r="770" ht="12.75" customHeight="1">
      <c r="B770" s="3"/>
    </row>
    <row r="771" ht="12.75" customHeight="1">
      <c r="B771" s="3"/>
    </row>
    <row r="772" ht="12.75" customHeight="1">
      <c r="B772" s="3"/>
    </row>
    <row r="773" ht="12.75" customHeight="1">
      <c r="B773" s="3"/>
    </row>
    <row r="774" ht="12.75" customHeight="1">
      <c r="B774" s="3"/>
    </row>
    <row r="775" ht="12.75" customHeight="1">
      <c r="B775" s="3"/>
    </row>
    <row r="776" ht="12.75" customHeight="1">
      <c r="B776" s="3"/>
    </row>
    <row r="777" ht="12.75" customHeight="1">
      <c r="B777" s="3"/>
    </row>
    <row r="778" ht="12.75" customHeight="1">
      <c r="B778" s="3"/>
    </row>
    <row r="779" ht="12.75" customHeight="1">
      <c r="B779" s="3"/>
    </row>
    <row r="780" ht="12.75" customHeight="1">
      <c r="B780" s="3"/>
    </row>
    <row r="781" ht="12.75" customHeight="1">
      <c r="B781" s="3"/>
    </row>
    <row r="782" ht="12.75" customHeight="1">
      <c r="B782" s="3"/>
    </row>
    <row r="783" ht="12.75" customHeight="1">
      <c r="B783" s="3"/>
    </row>
    <row r="784" ht="12.75" customHeight="1">
      <c r="B784" s="3"/>
    </row>
    <row r="785" ht="12.75" customHeight="1">
      <c r="B785" s="3"/>
    </row>
    <row r="786" ht="12.75" customHeight="1">
      <c r="B786" s="3"/>
    </row>
    <row r="787" ht="12.75" customHeight="1">
      <c r="B787" s="3"/>
    </row>
    <row r="788" ht="12.75" customHeight="1">
      <c r="B788" s="3"/>
    </row>
    <row r="789" ht="12.75" customHeight="1">
      <c r="B789" s="3"/>
    </row>
    <row r="790" ht="12.75" customHeight="1">
      <c r="B790" s="3"/>
    </row>
    <row r="791" ht="12.75" customHeight="1">
      <c r="B791" s="3"/>
    </row>
    <row r="792" ht="12.75" customHeight="1">
      <c r="B792" s="3"/>
    </row>
    <row r="793" ht="12.75" customHeight="1">
      <c r="B793" s="3"/>
    </row>
    <row r="794" ht="12.75" customHeight="1">
      <c r="B794" s="3"/>
    </row>
    <row r="795" ht="12.75" customHeight="1">
      <c r="B795" s="3"/>
    </row>
    <row r="796" ht="12.75" customHeight="1">
      <c r="B796" s="3"/>
    </row>
    <row r="797" ht="12.75" customHeight="1">
      <c r="B797" s="3"/>
    </row>
    <row r="798" ht="12.75" customHeight="1">
      <c r="B798" s="3"/>
    </row>
    <row r="799" ht="12.75" customHeight="1">
      <c r="B799" s="3"/>
    </row>
    <row r="800" ht="12.75" customHeight="1">
      <c r="B800" s="3"/>
    </row>
    <row r="801" ht="12.75" customHeight="1">
      <c r="B801" s="3"/>
    </row>
    <row r="802" ht="12.75" customHeight="1">
      <c r="B802" s="3"/>
    </row>
    <row r="803" ht="12.75" customHeight="1">
      <c r="B803" s="3"/>
    </row>
    <row r="804" ht="12.75" customHeight="1">
      <c r="B804" s="3"/>
    </row>
    <row r="805" ht="12.75" customHeight="1">
      <c r="B805" s="3"/>
    </row>
    <row r="806" ht="12.75" customHeight="1">
      <c r="B806" s="3"/>
    </row>
    <row r="807" ht="12.75" customHeight="1">
      <c r="B807" s="3"/>
    </row>
    <row r="808" ht="12.75" customHeight="1">
      <c r="B808" s="3"/>
    </row>
    <row r="809" ht="12.75" customHeight="1">
      <c r="B809" s="3"/>
    </row>
    <row r="810" ht="12.75" customHeight="1">
      <c r="B810" s="3"/>
    </row>
    <row r="811" ht="12.75" customHeight="1">
      <c r="B811" s="3"/>
    </row>
    <row r="812" ht="12.75" customHeight="1">
      <c r="B812" s="3"/>
    </row>
    <row r="813" ht="12.75" customHeight="1">
      <c r="B813" s="3"/>
    </row>
    <row r="814" ht="12.75" customHeight="1">
      <c r="B814" s="3"/>
    </row>
    <row r="815" ht="12.75" customHeight="1">
      <c r="B815" s="3"/>
    </row>
    <row r="816" ht="12.75" customHeight="1">
      <c r="B816" s="3"/>
    </row>
    <row r="817" ht="12.75" customHeight="1">
      <c r="B817" s="3"/>
    </row>
    <row r="818" ht="12.75" customHeight="1">
      <c r="B818" s="3"/>
    </row>
    <row r="819" ht="12.75" customHeight="1">
      <c r="B819" s="3"/>
    </row>
    <row r="820" ht="12.75" customHeight="1">
      <c r="B820" s="3"/>
    </row>
    <row r="821" ht="12.75" customHeight="1">
      <c r="B821" s="3"/>
    </row>
    <row r="822" ht="12.75" customHeight="1">
      <c r="B822" s="3"/>
    </row>
    <row r="823" ht="12.75" customHeight="1">
      <c r="B823" s="3"/>
    </row>
    <row r="824" ht="12.75" customHeight="1">
      <c r="B824" s="3"/>
    </row>
    <row r="825" ht="12.75" customHeight="1">
      <c r="B825" s="3"/>
    </row>
    <row r="826" ht="12.75" customHeight="1">
      <c r="B826" s="3"/>
    </row>
    <row r="827" ht="12.75" customHeight="1">
      <c r="B827" s="3"/>
    </row>
    <row r="828" ht="12.75" customHeight="1">
      <c r="B828" s="3"/>
    </row>
    <row r="829" ht="12.75" customHeight="1">
      <c r="B829" s="3"/>
    </row>
    <row r="830" ht="12.75" customHeight="1">
      <c r="B830" s="3"/>
    </row>
    <row r="831" ht="12.75" customHeight="1">
      <c r="B831" s="3"/>
    </row>
    <row r="832" ht="12.75" customHeight="1">
      <c r="B832" s="3"/>
    </row>
    <row r="833" ht="12.75" customHeight="1">
      <c r="B833" s="3"/>
    </row>
    <row r="834" ht="12.75" customHeight="1">
      <c r="B834" s="3"/>
    </row>
    <row r="835" ht="12.75" customHeight="1">
      <c r="B835" s="3"/>
    </row>
    <row r="836" ht="12.75" customHeight="1">
      <c r="B836" s="3"/>
    </row>
    <row r="837" ht="12.75" customHeight="1">
      <c r="B837" s="3"/>
    </row>
    <row r="838" ht="12.75" customHeight="1">
      <c r="B838" s="3"/>
    </row>
    <row r="839" ht="12.75" customHeight="1">
      <c r="B839" s="3"/>
    </row>
    <row r="840" ht="12.75" customHeight="1">
      <c r="B840" s="3"/>
    </row>
    <row r="841" ht="12.75" customHeight="1">
      <c r="B841" s="3"/>
    </row>
    <row r="842" ht="12.75" customHeight="1">
      <c r="B842" s="3"/>
    </row>
    <row r="843" ht="12.75" customHeight="1">
      <c r="B843" s="3"/>
    </row>
    <row r="844" ht="12.75" customHeight="1">
      <c r="B844" s="3"/>
    </row>
    <row r="845" ht="12.75" customHeight="1">
      <c r="B845" s="3"/>
    </row>
    <row r="846" ht="12.75" customHeight="1">
      <c r="B846" s="3"/>
    </row>
    <row r="847" ht="12.75" customHeight="1">
      <c r="B847" s="3"/>
    </row>
    <row r="848" ht="12.75" customHeight="1">
      <c r="B848" s="3"/>
    </row>
    <row r="849" ht="12.75" customHeight="1">
      <c r="B849" s="3"/>
    </row>
    <row r="850" ht="12.75" customHeight="1">
      <c r="B850" s="3"/>
    </row>
    <row r="851" ht="12.75" customHeight="1">
      <c r="B851" s="3"/>
    </row>
    <row r="852" ht="12.75" customHeight="1">
      <c r="B852" s="3"/>
    </row>
    <row r="853" ht="12.75" customHeight="1">
      <c r="B853" s="3"/>
    </row>
    <row r="854" ht="12.75" customHeight="1">
      <c r="B854" s="3"/>
    </row>
    <row r="855" ht="12.75" customHeight="1">
      <c r="B855" s="3"/>
    </row>
    <row r="856" ht="12.75" customHeight="1">
      <c r="B856" s="3"/>
    </row>
    <row r="857" ht="12.75" customHeight="1">
      <c r="B857" s="3"/>
    </row>
    <row r="858" ht="12.75" customHeight="1">
      <c r="B858" s="3"/>
    </row>
    <row r="859" ht="12.75" customHeight="1">
      <c r="B859" s="3"/>
    </row>
    <row r="860" ht="12.75" customHeight="1">
      <c r="B860" s="3"/>
    </row>
    <row r="861" ht="12.75" customHeight="1">
      <c r="B861" s="3"/>
    </row>
    <row r="862" ht="12.75" customHeight="1">
      <c r="B862" s="3"/>
    </row>
    <row r="863" ht="12.75" customHeight="1">
      <c r="B863" s="3"/>
    </row>
    <row r="864" ht="12.75" customHeight="1">
      <c r="B864" s="3"/>
    </row>
    <row r="865" ht="12.75" customHeight="1">
      <c r="B865" s="3"/>
    </row>
    <row r="866" ht="12.75" customHeight="1">
      <c r="B866" s="3"/>
    </row>
    <row r="867" ht="12.75" customHeight="1">
      <c r="B867" s="3"/>
    </row>
    <row r="868" ht="12.75" customHeight="1">
      <c r="B868" s="3"/>
    </row>
    <row r="869" ht="12.75" customHeight="1">
      <c r="B869" s="3"/>
    </row>
    <row r="870" ht="12.75" customHeight="1">
      <c r="B870" s="3"/>
    </row>
    <row r="871" ht="12.75" customHeight="1">
      <c r="B871" s="3"/>
    </row>
    <row r="872" ht="12.75" customHeight="1">
      <c r="B872" s="3"/>
    </row>
    <row r="873" ht="12.75" customHeight="1">
      <c r="B873" s="3"/>
    </row>
    <row r="874" ht="12.75" customHeight="1">
      <c r="B874" s="3"/>
    </row>
    <row r="875" ht="12.75" customHeight="1">
      <c r="B875" s="3"/>
    </row>
    <row r="876" ht="12.75" customHeight="1">
      <c r="B876" s="3"/>
    </row>
    <row r="877" ht="12.75" customHeight="1">
      <c r="B877" s="3"/>
    </row>
    <row r="878" ht="12.75" customHeight="1">
      <c r="B878" s="3"/>
    </row>
    <row r="879" ht="12.75" customHeight="1">
      <c r="B879" s="3"/>
    </row>
    <row r="880" ht="12.75" customHeight="1">
      <c r="B880" s="3"/>
    </row>
    <row r="881" ht="12.75" customHeight="1">
      <c r="B881" s="3"/>
    </row>
    <row r="882" ht="12.75" customHeight="1">
      <c r="B882" s="3"/>
    </row>
    <row r="883" ht="12.75" customHeight="1">
      <c r="B883" s="3"/>
    </row>
    <row r="884" ht="12.75" customHeight="1">
      <c r="B884" s="3"/>
    </row>
    <row r="885" ht="12.75" customHeight="1">
      <c r="B885" s="3"/>
    </row>
    <row r="886" ht="12.75" customHeight="1">
      <c r="B886" s="3"/>
    </row>
    <row r="887" ht="12.75" customHeight="1">
      <c r="B887" s="3"/>
    </row>
    <row r="888" ht="12.75" customHeight="1">
      <c r="B888" s="3"/>
    </row>
    <row r="889" ht="12.75" customHeight="1">
      <c r="B889" s="3"/>
    </row>
    <row r="890" ht="12.75" customHeight="1">
      <c r="B890" s="3"/>
    </row>
    <row r="891" ht="12.75" customHeight="1">
      <c r="B891" s="3"/>
    </row>
    <row r="892" ht="12.75" customHeight="1">
      <c r="B892" s="3"/>
    </row>
    <row r="893" ht="12.75" customHeight="1">
      <c r="B893" s="3"/>
    </row>
    <row r="894" ht="12.75" customHeight="1">
      <c r="B894" s="3"/>
    </row>
    <row r="895" ht="12.75" customHeight="1">
      <c r="B895" s="3"/>
    </row>
    <row r="896" ht="12.75" customHeight="1">
      <c r="B896" s="3"/>
    </row>
    <row r="897" ht="12.75" customHeight="1">
      <c r="B897" s="3"/>
    </row>
    <row r="898" ht="12.75" customHeight="1">
      <c r="B898" s="3"/>
    </row>
    <row r="899" ht="12.75" customHeight="1">
      <c r="B899" s="3"/>
    </row>
    <row r="900" ht="12.75" customHeight="1">
      <c r="B900" s="3"/>
    </row>
    <row r="901" ht="12.75" customHeight="1">
      <c r="B901" s="3"/>
    </row>
    <row r="902" ht="12.75" customHeight="1">
      <c r="B902" s="3"/>
    </row>
    <row r="903" ht="12.75" customHeight="1">
      <c r="B903" s="3"/>
    </row>
    <row r="904" ht="12.75" customHeight="1">
      <c r="B904" s="3"/>
    </row>
    <row r="905" ht="12.75" customHeight="1">
      <c r="B905" s="3"/>
    </row>
    <row r="906" ht="12.75" customHeight="1">
      <c r="B906" s="3"/>
    </row>
    <row r="907" ht="12.75" customHeight="1">
      <c r="B907" s="3"/>
    </row>
    <row r="908" ht="12.75" customHeight="1">
      <c r="B908" s="3"/>
    </row>
    <row r="909" ht="12.75" customHeight="1">
      <c r="B909" s="3"/>
    </row>
    <row r="910" ht="12.75" customHeight="1">
      <c r="B910" s="3"/>
    </row>
    <row r="911" ht="12.75" customHeight="1">
      <c r="B911" s="3"/>
    </row>
    <row r="912" ht="12.75" customHeight="1">
      <c r="B912" s="3"/>
    </row>
    <row r="913" ht="12.75" customHeight="1">
      <c r="B913" s="3"/>
    </row>
    <row r="914" ht="12.75" customHeight="1">
      <c r="B914" s="3"/>
    </row>
    <row r="915" ht="12.75" customHeight="1">
      <c r="B915" s="3"/>
    </row>
    <row r="916" ht="12.75" customHeight="1">
      <c r="B916" s="3"/>
    </row>
    <row r="917" ht="12.75" customHeight="1">
      <c r="B917" s="3"/>
    </row>
    <row r="918" ht="12.75" customHeight="1">
      <c r="B918" s="3"/>
    </row>
    <row r="919" ht="12.75" customHeight="1">
      <c r="B919" s="3"/>
    </row>
    <row r="920" ht="12.75" customHeight="1">
      <c r="B920" s="3"/>
    </row>
    <row r="921" ht="12.75" customHeight="1">
      <c r="B921" s="3"/>
    </row>
    <row r="922" ht="12.75" customHeight="1">
      <c r="B922" s="3"/>
    </row>
    <row r="923" ht="12.75" customHeight="1">
      <c r="B923" s="3"/>
    </row>
    <row r="924" ht="12.75" customHeight="1">
      <c r="B924" s="3"/>
    </row>
    <row r="925" ht="12.75" customHeight="1">
      <c r="B925" s="3"/>
    </row>
    <row r="926" ht="12.75" customHeight="1">
      <c r="B926" s="3"/>
    </row>
    <row r="927" ht="12.75" customHeight="1">
      <c r="B927" s="3"/>
    </row>
    <row r="928" ht="12.75" customHeight="1">
      <c r="B928" s="3"/>
    </row>
    <row r="929" ht="12.75" customHeight="1">
      <c r="B929" s="3"/>
    </row>
    <row r="930" ht="12.75" customHeight="1">
      <c r="B930" s="3"/>
    </row>
    <row r="931" ht="12.75" customHeight="1">
      <c r="B931" s="3"/>
    </row>
    <row r="932" ht="12.75" customHeight="1">
      <c r="B932" s="3"/>
    </row>
    <row r="933" ht="12.75" customHeight="1">
      <c r="B933" s="3"/>
    </row>
    <row r="934" ht="12.75" customHeight="1">
      <c r="B934" s="3"/>
    </row>
    <row r="935" ht="12.75" customHeight="1">
      <c r="B935" s="3"/>
    </row>
    <row r="936" ht="12.75" customHeight="1">
      <c r="B936" s="3"/>
    </row>
    <row r="937" ht="12.75" customHeight="1">
      <c r="B937" s="3"/>
    </row>
    <row r="938" ht="12.75" customHeight="1">
      <c r="B938" s="3"/>
    </row>
    <row r="939" ht="12.75" customHeight="1">
      <c r="B939" s="3"/>
    </row>
    <row r="940" ht="12.75" customHeight="1">
      <c r="B940" s="3"/>
    </row>
    <row r="941" ht="12.75" customHeight="1">
      <c r="B941" s="3"/>
    </row>
    <row r="942" ht="12.75" customHeight="1">
      <c r="B942" s="3"/>
    </row>
    <row r="943" ht="12.75" customHeight="1">
      <c r="B943" s="3"/>
    </row>
    <row r="944" ht="12.75" customHeight="1">
      <c r="B944" s="3"/>
    </row>
    <row r="945" ht="12.75" customHeight="1">
      <c r="B945" s="3"/>
    </row>
    <row r="946" ht="12.75" customHeight="1">
      <c r="B946" s="3"/>
    </row>
    <row r="947" ht="12.75" customHeight="1">
      <c r="B947" s="3"/>
    </row>
    <row r="948" ht="12.75" customHeight="1">
      <c r="B948" s="3"/>
    </row>
    <row r="949" ht="12.75" customHeight="1">
      <c r="B949" s="3"/>
    </row>
    <row r="950" ht="12.75" customHeight="1">
      <c r="B950" s="3"/>
    </row>
    <row r="951" ht="12.75" customHeight="1">
      <c r="B951" s="3"/>
    </row>
    <row r="952" ht="12.75" customHeight="1">
      <c r="B952" s="3"/>
    </row>
    <row r="953" ht="12.75" customHeight="1">
      <c r="B953" s="3"/>
    </row>
    <row r="954" ht="12.75" customHeight="1">
      <c r="B954" s="3"/>
    </row>
    <row r="955" ht="12.75" customHeight="1">
      <c r="B955" s="3"/>
    </row>
    <row r="956" ht="12.75" customHeight="1">
      <c r="B956" s="3"/>
    </row>
    <row r="957" ht="12.75" customHeight="1">
      <c r="B957" s="3"/>
    </row>
    <row r="958" ht="12.75" customHeight="1">
      <c r="B958" s="3"/>
    </row>
    <row r="959" ht="12.75" customHeight="1">
      <c r="B959" s="3"/>
    </row>
    <row r="960" ht="12.75" customHeight="1">
      <c r="B960" s="3"/>
    </row>
    <row r="961" ht="12.75" customHeight="1">
      <c r="B961" s="3"/>
    </row>
    <row r="962" ht="12.75" customHeight="1">
      <c r="B962" s="3"/>
    </row>
    <row r="963" ht="12.75" customHeight="1">
      <c r="B963" s="3"/>
    </row>
    <row r="964" ht="12.75" customHeight="1">
      <c r="B964" s="3"/>
    </row>
    <row r="965" ht="12.75" customHeight="1">
      <c r="B965" s="3"/>
    </row>
    <row r="966" ht="12.75" customHeight="1">
      <c r="B966" s="3"/>
    </row>
    <row r="967" ht="12.75" customHeight="1">
      <c r="B967" s="3"/>
    </row>
    <row r="968" ht="12.75" customHeight="1">
      <c r="B968" s="3"/>
    </row>
    <row r="969" ht="12.75" customHeight="1">
      <c r="B969" s="3"/>
    </row>
    <row r="970" ht="12.75" customHeight="1">
      <c r="B970" s="3"/>
    </row>
    <row r="971" ht="12.75" customHeight="1">
      <c r="B971" s="3"/>
    </row>
    <row r="972" ht="12.75" customHeight="1">
      <c r="B972" s="3"/>
    </row>
    <row r="973" ht="12.75" customHeight="1">
      <c r="B973" s="3"/>
    </row>
    <row r="974" ht="12.75" customHeight="1">
      <c r="B974" s="3"/>
    </row>
    <row r="975" ht="12.75" customHeight="1">
      <c r="B975" s="3"/>
    </row>
    <row r="976" ht="12.75" customHeight="1">
      <c r="B976" s="3"/>
    </row>
    <row r="977" ht="12.75" customHeight="1">
      <c r="B977" s="3"/>
    </row>
    <row r="978" ht="12.75" customHeight="1">
      <c r="B978" s="3"/>
    </row>
    <row r="979" ht="12.75" customHeight="1">
      <c r="B979" s="3"/>
    </row>
    <row r="980" ht="12.75" customHeight="1">
      <c r="B980" s="3"/>
    </row>
    <row r="981" ht="12.75" customHeight="1">
      <c r="B981" s="3"/>
    </row>
    <row r="982" ht="12.75" customHeight="1">
      <c r="B982" s="3"/>
    </row>
    <row r="983" ht="12.75" customHeight="1">
      <c r="B983" s="3"/>
    </row>
    <row r="984" ht="12.75" customHeight="1">
      <c r="B984" s="3"/>
    </row>
    <row r="985" ht="12.75" customHeight="1">
      <c r="B985" s="3"/>
    </row>
    <row r="986" ht="12.75" customHeight="1">
      <c r="B986" s="3"/>
    </row>
    <row r="987" ht="12.75" customHeight="1">
      <c r="B987" s="3"/>
    </row>
    <row r="988" ht="12.75" customHeight="1">
      <c r="B988" s="3"/>
    </row>
    <row r="989" ht="12.75" customHeight="1">
      <c r="B989" s="3"/>
    </row>
    <row r="990" ht="12.75" customHeight="1">
      <c r="B990" s="3"/>
    </row>
    <row r="991" ht="12.75" customHeight="1">
      <c r="B991" s="3"/>
    </row>
    <row r="992" ht="12.75" customHeight="1">
      <c r="B992" s="3"/>
    </row>
    <row r="993" ht="12.75" customHeight="1">
      <c r="B993" s="3"/>
    </row>
    <row r="994" ht="12.75" customHeight="1">
      <c r="B994" s="3"/>
    </row>
    <row r="995" ht="12.75" customHeight="1">
      <c r="B995" s="3"/>
    </row>
    <row r="996" ht="12.75" customHeight="1">
      <c r="B996" s="3"/>
    </row>
    <row r="997" ht="12.75" customHeight="1">
      <c r="B997" s="3"/>
    </row>
    <row r="998" ht="12.75" customHeight="1">
      <c r="B998" s="3"/>
    </row>
    <row r="999" ht="12.75" customHeight="1">
      <c r="B999" s="3"/>
    </row>
    <row r="1000" ht="12.75" customHeight="1">
      <c r="B1000" s="3"/>
    </row>
  </sheetData>
  <mergeCells count="5">
    <mergeCell ref="A2:E2"/>
    <mergeCell ref="A3:E3"/>
    <mergeCell ref="F3:H3"/>
    <mergeCell ref="A4:A5"/>
    <mergeCell ref="B6:E6"/>
  </mergeCells>
  <printOptions/>
  <pageMargins bottom="0.0" footer="0.0" header="0.0" left="0.5" right="0.0" top="0.0"/>
  <pageSetup orientation="landscape"/>
  <headerFooter>
    <oddFooter>&amp;L2017 Six-Year Plan - Finance-Tuition and Fees &amp;C&amp;P of &amp;RSCHEV - 5/23/17</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9.88"/>
    <col customWidth="1" min="2" max="2" width="50.5"/>
    <col customWidth="1" min="3" max="3" width="7.13"/>
    <col customWidth="1" min="4" max="4" width="18.5"/>
    <col customWidth="1" min="5" max="5" width="15.5"/>
    <col customWidth="1" min="6" max="8" width="18.5"/>
    <col customWidth="1" min="9" max="15" width="20.38"/>
    <col customWidth="1" min="16" max="17" width="50.5"/>
    <col customWidth="1" min="18" max="18" width="41.88"/>
    <col customWidth="1" min="19" max="26" width="9.13"/>
  </cols>
  <sheetData>
    <row r="1" ht="19.5" customHeight="1">
      <c r="A1" s="100" t="s">
        <v>120</v>
      </c>
      <c r="B1" s="100"/>
      <c r="C1" s="100"/>
      <c r="D1" s="100"/>
      <c r="E1" s="100"/>
      <c r="F1" s="100"/>
      <c r="G1" s="100"/>
      <c r="H1" s="100"/>
      <c r="I1" s="100"/>
      <c r="J1" s="100"/>
      <c r="K1" s="100"/>
      <c r="L1" s="100"/>
      <c r="M1" s="100"/>
      <c r="N1" s="100"/>
      <c r="O1" s="100"/>
      <c r="P1" s="101"/>
      <c r="Q1" s="101"/>
      <c r="R1" s="101"/>
      <c r="S1" s="101"/>
      <c r="T1" s="101"/>
      <c r="U1" s="101"/>
      <c r="V1" s="101"/>
      <c r="W1" s="101"/>
      <c r="X1" s="101"/>
      <c r="Y1" s="101"/>
      <c r="Z1" s="101"/>
    </row>
    <row r="2" ht="19.5" customHeight="1">
      <c r="A2" s="102" t="str">
        <f>'Institution ID'!C3</f>
        <v>Longwood University </v>
      </c>
      <c r="B2" s="52"/>
      <c r="C2" s="52"/>
      <c r="D2" s="52"/>
      <c r="E2" s="52"/>
      <c r="F2" s="52"/>
      <c r="G2" s="52"/>
      <c r="H2" s="52"/>
      <c r="I2" s="53"/>
      <c r="J2" s="103"/>
      <c r="K2" s="103"/>
      <c r="L2" s="103"/>
      <c r="M2" s="103"/>
      <c r="N2" s="103"/>
      <c r="O2" s="103"/>
      <c r="P2" s="101"/>
      <c r="Q2" s="101"/>
      <c r="R2" s="101"/>
      <c r="S2" s="101"/>
      <c r="T2" s="101"/>
      <c r="U2" s="101"/>
      <c r="V2" s="101"/>
      <c r="W2" s="101"/>
      <c r="X2" s="101"/>
      <c r="Y2" s="101"/>
      <c r="Z2" s="101"/>
    </row>
    <row r="3" ht="19.5" customHeight="1">
      <c r="A3" s="104" t="s">
        <v>121</v>
      </c>
      <c r="B3" s="105"/>
      <c r="C3" s="105"/>
      <c r="D3" s="105"/>
      <c r="E3" s="105"/>
      <c r="F3" s="105"/>
      <c r="G3" s="106"/>
      <c r="H3" s="106"/>
      <c r="I3" s="106"/>
      <c r="J3" s="106"/>
      <c r="K3" s="106"/>
      <c r="L3" s="106"/>
      <c r="M3" s="106"/>
      <c r="N3" s="106"/>
      <c r="O3" s="106"/>
      <c r="P3" s="106"/>
      <c r="Q3" s="106"/>
      <c r="R3" s="106"/>
      <c r="S3" s="106"/>
      <c r="T3" s="106"/>
      <c r="U3" s="106"/>
      <c r="V3" s="106"/>
      <c r="W3" s="106"/>
      <c r="X3" s="106"/>
      <c r="Y3" s="106"/>
      <c r="Z3" s="106"/>
    </row>
    <row r="4" ht="30.0" customHeight="1">
      <c r="A4" s="107" t="s">
        <v>122</v>
      </c>
      <c r="B4" s="108"/>
      <c r="C4" s="108"/>
      <c r="D4" s="108"/>
      <c r="E4" s="108"/>
      <c r="F4" s="108"/>
      <c r="G4" s="108"/>
      <c r="H4" s="108"/>
      <c r="I4" s="108"/>
      <c r="J4" s="108"/>
      <c r="K4" s="108"/>
      <c r="L4" s="108"/>
      <c r="M4" s="108"/>
      <c r="N4" s="108"/>
      <c r="O4" s="108"/>
      <c r="P4" s="108"/>
      <c r="Q4" s="109"/>
      <c r="R4" s="110"/>
      <c r="S4" s="110"/>
      <c r="T4" s="110"/>
      <c r="U4" s="110"/>
      <c r="V4" s="110"/>
      <c r="W4" s="110"/>
      <c r="X4" s="110"/>
      <c r="Y4" s="110"/>
      <c r="Z4" s="110"/>
    </row>
    <row r="5" ht="79.5" customHeight="1">
      <c r="A5" s="111"/>
      <c r="B5" s="43"/>
      <c r="C5" s="43"/>
      <c r="D5" s="43"/>
      <c r="E5" s="43"/>
      <c r="F5" s="43"/>
      <c r="G5" s="43"/>
      <c r="H5" s="43"/>
      <c r="I5" s="43"/>
      <c r="J5" s="43"/>
      <c r="K5" s="43"/>
      <c r="L5" s="43"/>
      <c r="M5" s="43"/>
      <c r="N5" s="43"/>
      <c r="O5" s="43"/>
      <c r="P5" s="43"/>
      <c r="Q5" s="112"/>
      <c r="R5" s="110"/>
      <c r="S5" s="110"/>
      <c r="T5" s="110"/>
      <c r="U5" s="110"/>
      <c r="V5" s="110"/>
      <c r="W5" s="110"/>
      <c r="X5" s="110"/>
      <c r="Y5" s="110"/>
      <c r="Z5" s="110"/>
    </row>
    <row r="6" ht="19.5" customHeight="1">
      <c r="A6" s="113" t="s">
        <v>123</v>
      </c>
      <c r="B6" s="114" t="s">
        <v>124</v>
      </c>
      <c r="C6" s="39"/>
      <c r="D6" s="39"/>
      <c r="E6" s="39"/>
      <c r="F6" s="39"/>
      <c r="G6" s="39"/>
      <c r="H6" s="39"/>
      <c r="I6" s="39"/>
      <c r="J6" s="39"/>
      <c r="K6" s="39"/>
      <c r="L6" s="39"/>
      <c r="M6" s="39"/>
      <c r="N6" s="39"/>
      <c r="O6" s="39"/>
      <c r="P6" s="39"/>
      <c r="Q6" s="40"/>
      <c r="R6" s="54"/>
      <c r="S6" s="54"/>
      <c r="T6" s="54"/>
      <c r="U6" s="54"/>
      <c r="V6" s="54"/>
      <c r="W6" s="54"/>
      <c r="X6" s="54"/>
      <c r="Y6" s="54"/>
      <c r="Z6" s="54"/>
    </row>
    <row r="7" ht="19.5" customHeight="1">
      <c r="A7" s="115"/>
      <c r="B7" s="54"/>
      <c r="C7" s="116"/>
      <c r="D7" s="117" t="s">
        <v>125</v>
      </c>
      <c r="E7" s="118"/>
      <c r="F7" s="118"/>
      <c r="G7" s="118"/>
      <c r="H7" s="118"/>
      <c r="I7" s="118"/>
      <c r="J7" s="118"/>
      <c r="K7" s="118"/>
      <c r="L7" s="118"/>
      <c r="M7" s="118"/>
      <c r="N7" s="118"/>
      <c r="O7" s="119"/>
      <c r="P7" s="120" t="s">
        <v>126</v>
      </c>
      <c r="Q7" s="121" t="s">
        <v>127</v>
      </c>
      <c r="R7" s="54"/>
      <c r="S7" s="54"/>
      <c r="T7" s="54"/>
      <c r="U7" s="54"/>
      <c r="V7" s="54"/>
      <c r="W7" s="54"/>
      <c r="X7" s="54"/>
      <c r="Y7" s="54"/>
      <c r="Z7" s="54"/>
    </row>
    <row r="8" ht="19.5" customHeight="1">
      <c r="A8" s="115"/>
      <c r="B8" s="122" t="s">
        <v>128</v>
      </c>
      <c r="C8" s="113" t="s">
        <v>129</v>
      </c>
      <c r="D8" s="123"/>
      <c r="E8" s="52"/>
      <c r="F8" s="52"/>
      <c r="G8" s="52"/>
      <c r="H8" s="52"/>
      <c r="I8" s="52"/>
      <c r="J8" s="52"/>
      <c r="K8" s="52"/>
      <c r="L8" s="52"/>
      <c r="M8" s="52"/>
      <c r="N8" s="52"/>
      <c r="O8" s="124"/>
      <c r="P8" s="122" t="s">
        <v>130</v>
      </c>
      <c r="Q8" s="122" t="s">
        <v>131</v>
      </c>
      <c r="R8" s="54"/>
      <c r="S8" s="54"/>
      <c r="T8" s="54"/>
      <c r="U8" s="54"/>
      <c r="V8" s="54"/>
      <c r="W8" s="54"/>
      <c r="X8" s="54"/>
      <c r="Y8" s="54"/>
      <c r="Z8" s="54"/>
    </row>
    <row r="9" ht="19.5" customHeight="1">
      <c r="A9" s="115"/>
      <c r="B9" s="115"/>
      <c r="C9" s="115"/>
      <c r="D9" s="125" t="s">
        <v>132</v>
      </c>
      <c r="E9" s="39"/>
      <c r="F9" s="126"/>
      <c r="G9" s="125" t="s">
        <v>133</v>
      </c>
      <c r="H9" s="39"/>
      <c r="I9" s="126"/>
      <c r="J9" s="125" t="s">
        <v>134</v>
      </c>
      <c r="K9" s="39"/>
      <c r="L9" s="126"/>
      <c r="M9" s="125" t="s">
        <v>135</v>
      </c>
      <c r="N9" s="39"/>
      <c r="O9" s="126"/>
      <c r="P9" s="115"/>
      <c r="Q9" s="115"/>
      <c r="R9" s="54"/>
      <c r="S9" s="54"/>
      <c r="T9" s="54"/>
      <c r="U9" s="54"/>
      <c r="V9" s="54"/>
      <c r="W9" s="54"/>
      <c r="X9" s="54"/>
      <c r="Y9" s="54"/>
      <c r="Z9" s="54"/>
    </row>
    <row r="10" ht="52.5" customHeight="1">
      <c r="A10" s="127"/>
      <c r="B10" s="127"/>
      <c r="C10" s="127"/>
      <c r="D10" s="128" t="s">
        <v>136</v>
      </c>
      <c r="E10" s="128" t="s">
        <v>137</v>
      </c>
      <c r="F10" s="128" t="s">
        <v>138</v>
      </c>
      <c r="G10" s="128" t="s">
        <v>136</v>
      </c>
      <c r="H10" s="128" t="s">
        <v>137</v>
      </c>
      <c r="I10" s="128" t="s">
        <v>138</v>
      </c>
      <c r="J10" s="128" t="s">
        <v>136</v>
      </c>
      <c r="K10" s="128" t="s">
        <v>137</v>
      </c>
      <c r="L10" s="128" t="s">
        <v>138</v>
      </c>
      <c r="M10" s="128" t="s">
        <v>136</v>
      </c>
      <c r="N10" s="128" t="s">
        <v>137</v>
      </c>
      <c r="O10" s="128" t="s">
        <v>138</v>
      </c>
      <c r="P10" s="127"/>
      <c r="Q10" s="127"/>
      <c r="R10" s="54"/>
      <c r="S10" s="54"/>
      <c r="T10" s="54"/>
      <c r="U10" s="54"/>
      <c r="V10" s="54"/>
      <c r="W10" s="54"/>
      <c r="X10" s="54"/>
      <c r="Y10" s="54"/>
      <c r="Z10" s="54"/>
    </row>
    <row r="11" ht="33.75" customHeight="1">
      <c r="A11" s="129">
        <v>1.0</v>
      </c>
      <c r="B11" s="130" t="s">
        <v>139</v>
      </c>
      <c r="C11" s="131" t="s">
        <v>140</v>
      </c>
      <c r="D11" s="132">
        <f t="shared" ref="D11:D13" si="1">SUM(E11:F11)</f>
        <v>0</v>
      </c>
      <c r="E11" s="133">
        <v>0.0</v>
      </c>
      <c r="F11" s="133">
        <v>0.0</v>
      </c>
      <c r="G11" s="134">
        <f t="shared" ref="G11:G16" si="2">SUM(H11:I11)</f>
        <v>252408</v>
      </c>
      <c r="H11" s="133">
        <v>0.0</v>
      </c>
      <c r="I11" s="133">
        <v>252408.0</v>
      </c>
      <c r="J11" s="135">
        <f t="shared" ref="J11:J16" si="3">L11+K1</f>
        <v>0</v>
      </c>
      <c r="K11" s="135">
        <v>0.0</v>
      </c>
      <c r="L11" s="135">
        <v>0.0</v>
      </c>
      <c r="M11" s="135">
        <f t="shared" ref="M11:M17" si="4">O11+N11</f>
        <v>252408</v>
      </c>
      <c r="N11" s="135">
        <v>0.0</v>
      </c>
      <c r="O11" s="135">
        <v>252408.0</v>
      </c>
      <c r="P11" s="136" t="s">
        <v>141</v>
      </c>
      <c r="Q11" s="136"/>
      <c r="R11" s="101"/>
      <c r="S11" s="101"/>
      <c r="T11" s="101"/>
      <c r="U11" s="101"/>
      <c r="V11" s="101"/>
      <c r="W11" s="101"/>
      <c r="X11" s="101"/>
      <c r="Y11" s="101"/>
      <c r="Z11" s="101"/>
    </row>
    <row r="12" ht="29.25" customHeight="1">
      <c r="A12" s="137">
        <v>2.0</v>
      </c>
      <c r="B12" s="138" t="s">
        <v>142</v>
      </c>
      <c r="C12" s="139" t="s">
        <v>140</v>
      </c>
      <c r="D12" s="140">
        <f t="shared" si="1"/>
        <v>100000</v>
      </c>
      <c r="E12" s="141">
        <v>100000.0</v>
      </c>
      <c r="F12" s="141">
        <f>0</f>
        <v>0</v>
      </c>
      <c r="G12" s="142">
        <f t="shared" si="2"/>
        <v>100000</v>
      </c>
      <c r="H12" s="141">
        <v>100000.0</v>
      </c>
      <c r="I12" s="141">
        <v>0.0</v>
      </c>
      <c r="J12" s="135">
        <f t="shared" si="3"/>
        <v>0</v>
      </c>
      <c r="K12" s="143">
        <v>100000.0</v>
      </c>
      <c r="L12" s="143">
        <v>0.0</v>
      </c>
      <c r="M12" s="135">
        <f t="shared" si="4"/>
        <v>100000</v>
      </c>
      <c r="N12" s="143">
        <v>100000.0</v>
      </c>
      <c r="O12" s="143">
        <v>0.0</v>
      </c>
      <c r="P12" s="144" t="s">
        <v>143</v>
      </c>
      <c r="Q12" s="144"/>
      <c r="R12" s="101"/>
      <c r="S12" s="101"/>
      <c r="T12" s="101"/>
      <c r="U12" s="101"/>
      <c r="V12" s="101"/>
      <c r="W12" s="101"/>
      <c r="X12" s="101"/>
      <c r="Y12" s="101"/>
      <c r="Z12" s="101"/>
    </row>
    <row r="13" ht="19.5" customHeight="1">
      <c r="A13" s="137">
        <v>3.0</v>
      </c>
      <c r="B13" s="138" t="s">
        <v>144</v>
      </c>
      <c r="C13" s="139" t="s">
        <v>145</v>
      </c>
      <c r="D13" s="140">
        <f t="shared" si="1"/>
        <v>0</v>
      </c>
      <c r="E13" s="141">
        <f t="shared" ref="E13:F13" si="5">0</f>
        <v>0</v>
      </c>
      <c r="F13" s="141">
        <f t="shared" si="5"/>
        <v>0</v>
      </c>
      <c r="G13" s="142">
        <f t="shared" si="2"/>
        <v>0</v>
      </c>
      <c r="H13" s="141">
        <v>0.0</v>
      </c>
      <c r="I13" s="141">
        <v>0.0</v>
      </c>
      <c r="J13" s="135">
        <f t="shared" si="3"/>
        <v>0</v>
      </c>
      <c r="K13" s="143">
        <v>0.0</v>
      </c>
      <c r="L13" s="143">
        <v>0.0</v>
      </c>
      <c r="M13" s="135">
        <f t="shared" si="4"/>
        <v>0</v>
      </c>
      <c r="N13" s="143">
        <v>0.0</v>
      </c>
      <c r="O13" s="143">
        <v>0.0</v>
      </c>
      <c r="P13" s="144" t="s">
        <v>146</v>
      </c>
      <c r="Q13" s="144"/>
      <c r="R13" s="101"/>
      <c r="S13" s="101"/>
      <c r="T13" s="101"/>
      <c r="U13" s="101"/>
      <c r="V13" s="101"/>
      <c r="W13" s="101"/>
      <c r="X13" s="101"/>
      <c r="Y13" s="101"/>
      <c r="Z13" s="101"/>
    </row>
    <row r="14" ht="27.75" customHeight="1">
      <c r="A14" s="137">
        <v>4.0</v>
      </c>
      <c r="B14" s="138" t="s">
        <v>147</v>
      </c>
      <c r="C14" s="139" t="s">
        <v>140</v>
      </c>
      <c r="D14" s="140">
        <v>100000.0</v>
      </c>
      <c r="E14" s="141">
        <v>100000.0</v>
      </c>
      <c r="F14" s="141">
        <f>0</f>
        <v>0</v>
      </c>
      <c r="G14" s="142">
        <f t="shared" si="2"/>
        <v>250000</v>
      </c>
      <c r="H14" s="141">
        <v>100000.0</v>
      </c>
      <c r="I14" s="141">
        <v>150000.0</v>
      </c>
      <c r="J14" s="135">
        <f t="shared" si="3"/>
        <v>0</v>
      </c>
      <c r="K14" s="143">
        <v>100000.0</v>
      </c>
      <c r="L14" s="143">
        <v>0.0</v>
      </c>
      <c r="M14" s="135">
        <f t="shared" si="4"/>
        <v>250000</v>
      </c>
      <c r="N14" s="143">
        <v>100000.0</v>
      </c>
      <c r="O14" s="143">
        <v>150000.0</v>
      </c>
      <c r="P14" s="144" t="s">
        <v>148</v>
      </c>
      <c r="Q14" s="144"/>
      <c r="R14" s="101"/>
      <c r="S14" s="101"/>
      <c r="T14" s="101"/>
      <c r="U14" s="101"/>
      <c r="V14" s="101"/>
      <c r="W14" s="101"/>
      <c r="X14" s="101"/>
      <c r="Y14" s="101"/>
      <c r="Z14" s="101"/>
    </row>
    <row r="15" ht="44.25" customHeight="1">
      <c r="A15" s="145">
        <v>5.0</v>
      </c>
      <c r="B15" s="146" t="s">
        <v>149</v>
      </c>
      <c r="C15" s="147" t="s">
        <v>150</v>
      </c>
      <c r="D15" s="140">
        <f t="shared" ref="D15:D23" si="8">SUM(E15:F15)</f>
        <v>0</v>
      </c>
      <c r="E15" s="141">
        <f t="shared" ref="E15:F15" si="6">0</f>
        <v>0</v>
      </c>
      <c r="F15" s="141">
        <f t="shared" si="6"/>
        <v>0</v>
      </c>
      <c r="G15" s="142">
        <f t="shared" si="2"/>
        <v>0</v>
      </c>
      <c r="H15" s="141">
        <f t="shared" ref="H15:I15" si="7">0</f>
        <v>0</v>
      </c>
      <c r="I15" s="141">
        <f t="shared" si="7"/>
        <v>0</v>
      </c>
      <c r="J15" s="135">
        <f t="shared" si="3"/>
        <v>500000</v>
      </c>
      <c r="K15" s="143">
        <v>0.0</v>
      </c>
      <c r="L15" s="143">
        <v>500000.0</v>
      </c>
      <c r="M15" s="135">
        <f t="shared" si="4"/>
        <v>0</v>
      </c>
      <c r="N15" s="143">
        <v>0.0</v>
      </c>
      <c r="O15" s="143">
        <v>0.0</v>
      </c>
      <c r="P15" s="144" t="s">
        <v>151</v>
      </c>
      <c r="Q15" s="144"/>
      <c r="R15" s="101"/>
      <c r="S15" s="101"/>
      <c r="T15" s="101"/>
      <c r="U15" s="101"/>
      <c r="V15" s="101"/>
      <c r="W15" s="101"/>
      <c r="X15" s="101"/>
      <c r="Y15" s="101"/>
      <c r="Z15" s="101"/>
    </row>
    <row r="16" ht="28.5" customHeight="1">
      <c r="A16" s="137">
        <v>6.0</v>
      </c>
      <c r="B16" s="130" t="s">
        <v>152</v>
      </c>
      <c r="C16" s="139">
        <v>3.0</v>
      </c>
      <c r="D16" s="140">
        <f t="shared" si="8"/>
        <v>25000</v>
      </c>
      <c r="E16" s="141">
        <f>0</f>
        <v>0</v>
      </c>
      <c r="F16" s="141">
        <v>25000.0</v>
      </c>
      <c r="G16" s="142">
        <f t="shared" si="2"/>
        <v>50000</v>
      </c>
      <c r="H16" s="141">
        <f>0</f>
        <v>0</v>
      </c>
      <c r="I16" s="141">
        <v>50000.0</v>
      </c>
      <c r="J16" s="135">
        <f t="shared" si="3"/>
        <v>25000</v>
      </c>
      <c r="K16" s="143">
        <v>0.0</v>
      </c>
      <c r="L16" s="143">
        <v>25000.0</v>
      </c>
      <c r="M16" s="135">
        <f t="shared" si="4"/>
        <v>50000</v>
      </c>
      <c r="N16" s="143">
        <v>0.0</v>
      </c>
      <c r="O16" s="143">
        <v>50000.0</v>
      </c>
      <c r="P16" s="136" t="s">
        <v>153</v>
      </c>
      <c r="Q16" s="144"/>
      <c r="R16" s="101"/>
      <c r="S16" s="101"/>
      <c r="T16" s="101"/>
      <c r="U16" s="101"/>
      <c r="V16" s="101"/>
      <c r="W16" s="101"/>
      <c r="X16" s="101"/>
      <c r="Y16" s="101"/>
      <c r="Z16" s="101"/>
    </row>
    <row r="17" ht="37.5" customHeight="1">
      <c r="A17" s="137">
        <v>7.0</v>
      </c>
      <c r="B17" s="138" t="s">
        <v>154</v>
      </c>
      <c r="C17" s="139"/>
      <c r="D17" s="140">
        <f t="shared" si="8"/>
        <v>0</v>
      </c>
      <c r="E17" s="141"/>
      <c r="F17" s="141"/>
      <c r="G17" s="142"/>
      <c r="H17" s="141"/>
      <c r="I17" s="141"/>
      <c r="J17" s="135">
        <f>L17+K17</f>
        <v>0</v>
      </c>
      <c r="K17" s="143">
        <v>896051.0</v>
      </c>
      <c r="L17" s="143">
        <v>-896051.0</v>
      </c>
      <c r="M17" s="135">
        <f t="shared" si="4"/>
        <v>0</v>
      </c>
      <c r="N17" s="143">
        <v>0.0</v>
      </c>
      <c r="O17" s="143">
        <v>0.0</v>
      </c>
      <c r="P17" s="144"/>
      <c r="Q17" s="144"/>
      <c r="R17" s="101"/>
      <c r="S17" s="101"/>
      <c r="T17" s="101"/>
      <c r="U17" s="101"/>
      <c r="V17" s="101"/>
      <c r="W17" s="101"/>
      <c r="X17" s="101"/>
      <c r="Y17" s="101"/>
      <c r="Z17" s="101"/>
    </row>
    <row r="18" ht="19.5" customHeight="1">
      <c r="A18" s="137"/>
      <c r="B18" s="138"/>
      <c r="C18" s="139"/>
      <c r="D18" s="140">
        <f t="shared" si="8"/>
        <v>0</v>
      </c>
      <c r="E18" s="141">
        <f t="shared" ref="E18:F18" si="9">0</f>
        <v>0</v>
      </c>
      <c r="F18" s="141">
        <f t="shared" si="9"/>
        <v>0</v>
      </c>
      <c r="G18" s="142">
        <f t="shared" ref="G18:G23" si="12">SUM(H18:I18)</f>
        <v>0</v>
      </c>
      <c r="H18" s="141">
        <f t="shared" ref="H18:I18" si="10">0</f>
        <v>0</v>
      </c>
      <c r="I18" s="141">
        <f t="shared" si="10"/>
        <v>0</v>
      </c>
      <c r="J18" s="135"/>
      <c r="K18" s="143"/>
      <c r="L18" s="143"/>
      <c r="M18" s="143"/>
      <c r="N18" s="143"/>
      <c r="O18" s="143"/>
      <c r="P18" s="144"/>
      <c r="Q18" s="144"/>
      <c r="R18" s="101"/>
      <c r="S18" s="101"/>
      <c r="T18" s="101"/>
      <c r="U18" s="101"/>
      <c r="V18" s="101"/>
      <c r="W18" s="101"/>
      <c r="X18" s="101"/>
      <c r="Y18" s="101"/>
      <c r="Z18" s="101"/>
    </row>
    <row r="19" ht="19.5" customHeight="1">
      <c r="A19" s="137"/>
      <c r="B19" s="138"/>
      <c r="C19" s="139"/>
      <c r="D19" s="140">
        <f t="shared" si="8"/>
        <v>0</v>
      </c>
      <c r="E19" s="141">
        <f t="shared" ref="E19:F19" si="11">0</f>
        <v>0</v>
      </c>
      <c r="F19" s="141">
        <f t="shared" si="11"/>
        <v>0</v>
      </c>
      <c r="G19" s="142">
        <f t="shared" si="12"/>
        <v>0</v>
      </c>
      <c r="H19" s="141">
        <f t="shared" ref="H19:I19" si="13">0</f>
        <v>0</v>
      </c>
      <c r="I19" s="141">
        <f t="shared" si="13"/>
        <v>0</v>
      </c>
      <c r="J19" s="143"/>
      <c r="K19" s="143"/>
      <c r="L19" s="143"/>
      <c r="M19" s="143"/>
      <c r="N19" s="143"/>
      <c r="O19" s="143"/>
      <c r="P19" s="144"/>
      <c r="Q19" s="144"/>
      <c r="R19" s="101"/>
      <c r="S19" s="101"/>
      <c r="T19" s="101"/>
      <c r="U19" s="101"/>
      <c r="V19" s="101"/>
      <c r="W19" s="101"/>
      <c r="X19" s="101"/>
      <c r="Y19" s="101"/>
      <c r="Z19" s="101"/>
    </row>
    <row r="20" ht="19.5" customHeight="1">
      <c r="A20" s="137"/>
      <c r="B20" s="138"/>
      <c r="C20" s="139"/>
      <c r="D20" s="140">
        <f t="shared" si="8"/>
        <v>0</v>
      </c>
      <c r="E20" s="141">
        <f t="shared" ref="E20:F20" si="14">0</f>
        <v>0</v>
      </c>
      <c r="F20" s="141">
        <f t="shared" si="14"/>
        <v>0</v>
      </c>
      <c r="G20" s="142">
        <f t="shared" si="12"/>
        <v>0</v>
      </c>
      <c r="H20" s="141">
        <f t="shared" ref="H20:I20" si="15">0</f>
        <v>0</v>
      </c>
      <c r="I20" s="141">
        <f t="shared" si="15"/>
        <v>0</v>
      </c>
      <c r="J20" s="143"/>
      <c r="K20" s="143"/>
      <c r="L20" s="143"/>
      <c r="M20" s="143"/>
      <c r="N20" s="143"/>
      <c r="O20" s="143"/>
      <c r="P20" s="144"/>
      <c r="Q20" s="144"/>
      <c r="R20" s="101"/>
      <c r="S20" s="101"/>
      <c r="T20" s="101"/>
      <c r="U20" s="101"/>
      <c r="V20" s="101"/>
      <c r="W20" s="101"/>
      <c r="X20" s="101"/>
      <c r="Y20" s="101"/>
      <c r="Z20" s="101"/>
    </row>
    <row r="21" ht="19.5" customHeight="1">
      <c r="A21" s="137"/>
      <c r="B21" s="138"/>
      <c r="C21" s="139"/>
      <c r="D21" s="140">
        <f t="shared" si="8"/>
        <v>0</v>
      </c>
      <c r="E21" s="141">
        <f t="shared" ref="E21:F21" si="16">0</f>
        <v>0</v>
      </c>
      <c r="F21" s="141">
        <f t="shared" si="16"/>
        <v>0</v>
      </c>
      <c r="G21" s="142">
        <f t="shared" si="12"/>
        <v>0</v>
      </c>
      <c r="H21" s="141">
        <f t="shared" ref="H21:I21" si="17">0</f>
        <v>0</v>
      </c>
      <c r="I21" s="141">
        <f t="shared" si="17"/>
        <v>0</v>
      </c>
      <c r="J21" s="143"/>
      <c r="K21" s="143"/>
      <c r="L21" s="143"/>
      <c r="M21" s="143"/>
      <c r="N21" s="143"/>
      <c r="O21" s="143"/>
      <c r="P21" s="144"/>
      <c r="Q21" s="144"/>
      <c r="R21" s="101"/>
      <c r="S21" s="101"/>
      <c r="T21" s="101"/>
      <c r="U21" s="101"/>
      <c r="V21" s="101"/>
      <c r="W21" s="101"/>
      <c r="X21" s="101"/>
      <c r="Y21" s="101"/>
      <c r="Z21" s="101"/>
    </row>
    <row r="22" ht="19.5" customHeight="1">
      <c r="A22" s="137"/>
      <c r="B22" s="138"/>
      <c r="C22" s="139"/>
      <c r="D22" s="140">
        <f t="shared" si="8"/>
        <v>0</v>
      </c>
      <c r="E22" s="141">
        <f t="shared" ref="E22:F22" si="18">0</f>
        <v>0</v>
      </c>
      <c r="F22" s="141">
        <f t="shared" si="18"/>
        <v>0</v>
      </c>
      <c r="G22" s="142">
        <f t="shared" si="12"/>
        <v>0</v>
      </c>
      <c r="H22" s="141">
        <f t="shared" ref="H22:I22" si="19">0</f>
        <v>0</v>
      </c>
      <c r="I22" s="141">
        <f t="shared" si="19"/>
        <v>0</v>
      </c>
      <c r="J22" s="143"/>
      <c r="K22" s="143"/>
      <c r="L22" s="143"/>
      <c r="M22" s="143"/>
      <c r="N22" s="143"/>
      <c r="O22" s="143"/>
      <c r="P22" s="144"/>
      <c r="Q22" s="144"/>
      <c r="R22" s="101"/>
      <c r="S22" s="101"/>
      <c r="T22" s="101"/>
      <c r="U22" s="101"/>
      <c r="V22" s="101"/>
      <c r="W22" s="101"/>
      <c r="X22" s="101"/>
      <c r="Y22" s="101"/>
      <c r="Z22" s="101"/>
    </row>
    <row r="23" ht="19.5" customHeight="1">
      <c r="A23" s="137"/>
      <c r="B23" s="138"/>
      <c r="C23" s="139"/>
      <c r="D23" s="148">
        <f t="shared" si="8"/>
        <v>0</v>
      </c>
      <c r="E23" s="141">
        <f t="shared" ref="E23:F23" si="20">0</f>
        <v>0</v>
      </c>
      <c r="F23" s="141">
        <f t="shared" si="20"/>
        <v>0</v>
      </c>
      <c r="G23" s="149">
        <f t="shared" si="12"/>
        <v>0</v>
      </c>
      <c r="H23" s="141">
        <f t="shared" ref="H23:I23" si="21">0</f>
        <v>0</v>
      </c>
      <c r="I23" s="141">
        <f t="shared" si="21"/>
        <v>0</v>
      </c>
      <c r="J23" s="141"/>
      <c r="K23" s="141"/>
      <c r="L23" s="141"/>
      <c r="M23" s="141"/>
      <c r="N23" s="141"/>
      <c r="O23" s="141"/>
      <c r="P23" s="150"/>
      <c r="Q23" s="150"/>
      <c r="R23" s="101"/>
      <c r="S23" s="101"/>
      <c r="T23" s="101"/>
      <c r="U23" s="101"/>
      <c r="V23" s="101"/>
      <c r="W23" s="101"/>
      <c r="X23" s="101"/>
      <c r="Y23" s="101"/>
      <c r="Z23" s="101"/>
    </row>
    <row r="24" ht="19.5" customHeight="1">
      <c r="A24" s="151"/>
      <c r="B24" s="52"/>
      <c r="C24" s="52"/>
      <c r="D24" s="52"/>
      <c r="E24" s="52"/>
      <c r="F24" s="52"/>
      <c r="G24" s="52"/>
      <c r="H24" s="52"/>
      <c r="I24" s="52"/>
      <c r="J24" s="52"/>
      <c r="K24" s="52"/>
      <c r="L24" s="52"/>
      <c r="M24" s="52"/>
      <c r="N24" s="52"/>
      <c r="O24" s="52"/>
      <c r="P24" s="52"/>
      <c r="Q24" s="53"/>
      <c r="R24" s="101"/>
      <c r="S24" s="101"/>
      <c r="T24" s="101"/>
      <c r="U24" s="101"/>
      <c r="V24" s="101"/>
      <c r="W24" s="101"/>
      <c r="X24" s="101"/>
      <c r="Y24" s="101"/>
      <c r="Z24" s="101"/>
    </row>
    <row r="25" ht="40.5" customHeight="1">
      <c r="A25" s="152"/>
      <c r="B25" s="153" t="s">
        <v>155</v>
      </c>
      <c r="C25" s="153"/>
      <c r="D25" s="154">
        <f t="shared" ref="D25:O25" si="22">SUM(D11:D23)</f>
        <v>225000</v>
      </c>
      <c r="E25" s="155">
        <f t="shared" si="22"/>
        <v>200000</v>
      </c>
      <c r="F25" s="155">
        <f t="shared" si="22"/>
        <v>25000</v>
      </c>
      <c r="G25" s="156">
        <f t="shared" si="22"/>
        <v>652408</v>
      </c>
      <c r="H25" s="155">
        <f t="shared" si="22"/>
        <v>200000</v>
      </c>
      <c r="I25" s="155">
        <f t="shared" si="22"/>
        <v>452408</v>
      </c>
      <c r="J25" s="155">
        <f t="shared" si="22"/>
        <v>525000</v>
      </c>
      <c r="K25" s="155">
        <f t="shared" si="22"/>
        <v>1096051</v>
      </c>
      <c r="L25" s="155">
        <f t="shared" si="22"/>
        <v>-371051</v>
      </c>
      <c r="M25" s="155">
        <f t="shared" si="22"/>
        <v>652408</v>
      </c>
      <c r="N25" s="155">
        <f t="shared" si="22"/>
        <v>200000</v>
      </c>
      <c r="O25" s="155">
        <f t="shared" si="22"/>
        <v>452408</v>
      </c>
      <c r="P25" s="157"/>
      <c r="Q25" s="158"/>
      <c r="R25" s="101"/>
      <c r="S25" s="101"/>
      <c r="T25" s="101"/>
      <c r="U25" s="101"/>
      <c r="V25" s="101"/>
      <c r="W25" s="101"/>
      <c r="X25" s="101"/>
      <c r="Y25" s="101"/>
      <c r="Z25" s="101"/>
    </row>
    <row r="26" ht="12.75" customHeight="1">
      <c r="A26" s="159"/>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ht="12.75" customHeight="1">
      <c r="A27" s="160" t="s">
        <v>156</v>
      </c>
      <c r="B27" s="152"/>
      <c r="C27" s="152"/>
      <c r="D27" s="152"/>
      <c r="E27" s="152"/>
      <c r="F27" s="152"/>
      <c r="G27" s="152"/>
      <c r="H27" s="152"/>
      <c r="I27" s="101"/>
      <c r="J27" s="101"/>
      <c r="K27" s="101"/>
      <c r="L27" s="101"/>
      <c r="M27" s="101"/>
      <c r="N27" s="101"/>
      <c r="O27" s="101"/>
      <c r="P27" s="101"/>
      <c r="Q27" s="101"/>
      <c r="R27" s="101"/>
      <c r="S27" s="101"/>
      <c r="T27" s="101"/>
      <c r="U27" s="101"/>
      <c r="V27" s="101"/>
      <c r="W27" s="101"/>
      <c r="X27" s="101"/>
      <c r="Y27" s="101"/>
      <c r="Z27" s="101"/>
    </row>
    <row r="28" ht="90.75" customHeight="1">
      <c r="A28" s="161" t="s">
        <v>157</v>
      </c>
      <c r="B28" s="52"/>
      <c r="C28" s="52"/>
      <c r="D28" s="52"/>
      <c r="E28" s="52"/>
      <c r="F28" s="52"/>
      <c r="G28" s="52"/>
      <c r="H28" s="52"/>
      <c r="I28" s="52"/>
      <c r="J28" s="52"/>
      <c r="K28" s="52"/>
      <c r="L28" s="52"/>
      <c r="M28" s="52"/>
      <c r="N28" s="52"/>
      <c r="O28" s="52"/>
      <c r="P28" s="52"/>
      <c r="Q28" s="53"/>
      <c r="R28" s="101"/>
      <c r="S28" s="101"/>
      <c r="T28" s="101"/>
      <c r="U28" s="101"/>
      <c r="V28" s="101"/>
      <c r="W28" s="101"/>
      <c r="X28" s="101"/>
      <c r="Y28" s="101"/>
      <c r="Z28" s="101"/>
    </row>
    <row r="29" ht="16.5" customHeight="1">
      <c r="A29" s="162"/>
      <c r="B29" s="163" t="s">
        <v>158</v>
      </c>
      <c r="C29" s="164"/>
      <c r="D29" s="114" t="s">
        <v>132</v>
      </c>
      <c r="E29" s="39"/>
      <c r="F29" s="40"/>
      <c r="G29" s="114" t="s">
        <v>133</v>
      </c>
      <c r="H29" s="39"/>
      <c r="I29" s="40"/>
      <c r="J29" s="114" t="s">
        <v>134</v>
      </c>
      <c r="K29" s="39"/>
      <c r="L29" s="40"/>
      <c r="M29" s="114" t="s">
        <v>135</v>
      </c>
      <c r="N29" s="39"/>
      <c r="O29" s="40"/>
      <c r="P29" s="165"/>
      <c r="Q29" s="166"/>
      <c r="R29" s="53"/>
      <c r="S29" s="101"/>
      <c r="T29" s="101"/>
      <c r="U29" s="101"/>
      <c r="V29" s="101"/>
      <c r="W29" s="101"/>
      <c r="X29" s="101"/>
      <c r="Y29" s="101"/>
      <c r="Z29" s="101"/>
    </row>
    <row r="30" ht="51.75" customHeight="1">
      <c r="A30" s="162"/>
      <c r="B30" s="167" t="s">
        <v>86</v>
      </c>
      <c r="C30" s="168"/>
      <c r="D30" s="128" t="s">
        <v>136</v>
      </c>
      <c r="E30" s="128" t="s">
        <v>137</v>
      </c>
      <c r="F30" s="169" t="s">
        <v>138</v>
      </c>
      <c r="G30" s="128" t="s">
        <v>136</v>
      </c>
      <c r="H30" s="128" t="s">
        <v>137</v>
      </c>
      <c r="I30" s="169" t="s">
        <v>138</v>
      </c>
      <c r="J30" s="170" t="s">
        <v>136</v>
      </c>
      <c r="K30" s="170" t="s">
        <v>137</v>
      </c>
      <c r="L30" s="171" t="s">
        <v>138</v>
      </c>
      <c r="M30" s="170" t="s">
        <v>136</v>
      </c>
      <c r="N30" s="170" t="s">
        <v>137</v>
      </c>
      <c r="O30" s="171" t="s">
        <v>138</v>
      </c>
      <c r="P30" s="165"/>
      <c r="Q30" s="165"/>
      <c r="R30" s="172"/>
      <c r="S30" s="101"/>
      <c r="T30" s="101"/>
      <c r="U30" s="101"/>
      <c r="V30" s="101"/>
      <c r="W30" s="101"/>
      <c r="X30" s="101"/>
      <c r="Y30" s="101"/>
      <c r="Z30" s="101"/>
    </row>
    <row r="31" ht="19.5" customHeight="1">
      <c r="A31" s="173"/>
      <c r="B31" s="174" t="s">
        <v>159</v>
      </c>
      <c r="C31" s="175"/>
      <c r="D31" s="176">
        <f t="shared" ref="D31:I31" si="23">D25</f>
        <v>225000</v>
      </c>
      <c r="E31" s="177">
        <f t="shared" si="23"/>
        <v>200000</v>
      </c>
      <c r="F31" s="177">
        <f t="shared" si="23"/>
        <v>25000</v>
      </c>
      <c r="G31" s="178">
        <f t="shared" si="23"/>
        <v>652408</v>
      </c>
      <c r="H31" s="178">
        <f t="shared" si="23"/>
        <v>200000</v>
      </c>
      <c r="I31" s="178">
        <f t="shared" si="23"/>
        <v>452408</v>
      </c>
      <c r="J31" s="179">
        <f t="shared" ref="J31:O31" si="24">+J25</f>
        <v>525000</v>
      </c>
      <c r="K31" s="179">
        <f t="shared" si="24"/>
        <v>1096051</v>
      </c>
      <c r="L31" s="179">
        <f t="shared" si="24"/>
        <v>-371051</v>
      </c>
      <c r="M31" s="179">
        <f t="shared" si="24"/>
        <v>652408</v>
      </c>
      <c r="N31" s="179">
        <f t="shared" si="24"/>
        <v>200000</v>
      </c>
      <c r="O31" s="179">
        <f t="shared" si="24"/>
        <v>452408</v>
      </c>
      <c r="P31" s="101"/>
      <c r="Q31" s="101"/>
      <c r="R31" s="101"/>
      <c r="S31" s="101"/>
      <c r="T31" s="101"/>
      <c r="U31" s="101"/>
      <c r="V31" s="101"/>
      <c r="W31" s="101"/>
      <c r="X31" s="101"/>
      <c r="Y31" s="101"/>
      <c r="Z31" s="101"/>
    </row>
    <row r="32" ht="19.5" customHeight="1">
      <c r="A32" s="180"/>
      <c r="B32" s="181" t="s">
        <v>160</v>
      </c>
      <c r="C32" s="182"/>
      <c r="D32" s="183">
        <f>SUM(E32:F32)</f>
        <v>0</v>
      </c>
      <c r="E32" s="184">
        <f t="shared" ref="E32:F32" si="25">0</f>
        <v>0</v>
      </c>
      <c r="F32" s="184">
        <f t="shared" si="25"/>
        <v>0</v>
      </c>
      <c r="G32" s="185">
        <f>SUM(H32:I32)</f>
        <v>436403</v>
      </c>
      <c r="H32" s="184">
        <v>0.0</v>
      </c>
      <c r="I32" s="184">
        <v>436403.0</v>
      </c>
      <c r="J32" s="184">
        <f>1462719</f>
        <v>1462719</v>
      </c>
      <c r="K32" s="184">
        <v>550941.0</v>
      </c>
      <c r="L32" s="184">
        <v>46414.0</v>
      </c>
      <c r="M32" s="184">
        <v>3426694.0</v>
      </c>
      <c r="N32" s="184">
        <f>1714041-438863</f>
        <v>1275178</v>
      </c>
      <c r="O32" s="184">
        <v>438863.0</v>
      </c>
      <c r="P32" s="186"/>
      <c r="Q32" s="186"/>
      <c r="R32" s="186"/>
      <c r="S32" s="101"/>
      <c r="T32" s="101"/>
      <c r="U32" s="101"/>
      <c r="V32" s="101"/>
      <c r="W32" s="101"/>
      <c r="X32" s="101"/>
      <c r="Y32" s="101"/>
      <c r="Z32" s="101"/>
    </row>
    <row r="33" ht="19.5" customHeight="1">
      <c r="A33" s="180"/>
      <c r="B33" s="181" t="s">
        <v>161</v>
      </c>
      <c r="C33" s="182"/>
      <c r="D33" s="187">
        <f>+F33</f>
        <v>0</v>
      </c>
      <c r="E33" s="188"/>
      <c r="F33" s="188">
        <v>0.0</v>
      </c>
      <c r="G33" s="189">
        <v>0.035</v>
      </c>
      <c r="H33" s="188"/>
      <c r="I33" s="188">
        <f>0</f>
        <v>0</v>
      </c>
      <c r="J33" s="188">
        <v>0.05</v>
      </c>
      <c r="K33" s="188"/>
      <c r="L33" s="188"/>
      <c r="M33" s="188">
        <v>0.05</v>
      </c>
      <c r="N33" s="188"/>
      <c r="O33" s="188">
        <v>0.0</v>
      </c>
      <c r="P33" s="190"/>
      <c r="Q33" s="190"/>
      <c r="R33" s="190"/>
      <c r="S33" s="101"/>
      <c r="T33" s="101"/>
      <c r="U33" s="101"/>
      <c r="V33" s="101"/>
      <c r="W33" s="101"/>
      <c r="X33" s="101"/>
      <c r="Y33" s="101"/>
      <c r="Z33" s="101"/>
    </row>
    <row r="34" ht="19.5" customHeight="1">
      <c r="A34" s="180"/>
      <c r="B34" s="191" t="s">
        <v>162</v>
      </c>
      <c r="C34" s="191"/>
      <c r="D34" s="183">
        <f>SUM(E34:F34)</f>
        <v>0</v>
      </c>
      <c r="E34" s="184">
        <f t="shared" ref="E34:F34" si="26">0</f>
        <v>0</v>
      </c>
      <c r="F34" s="184">
        <f t="shared" si="26"/>
        <v>0</v>
      </c>
      <c r="G34" s="185">
        <f>SUM(H34:I34)</f>
        <v>254761</v>
      </c>
      <c r="H34" s="184">
        <v>0.0</v>
      </c>
      <c r="I34" s="184">
        <v>254761.0</v>
      </c>
      <c r="J34" s="184">
        <v>695559.0</v>
      </c>
      <c r="K34" s="184"/>
      <c r="L34" s="184">
        <v>428537.0</v>
      </c>
      <c r="M34" s="184">
        <v>1460083.0</v>
      </c>
      <c r="N34" s="184"/>
      <c r="O34" s="184">
        <v>730337.0</v>
      </c>
      <c r="P34" s="186"/>
      <c r="Q34" s="186"/>
      <c r="R34" s="186"/>
      <c r="S34" s="101"/>
      <c r="T34" s="101"/>
      <c r="U34" s="101"/>
      <c r="V34" s="101"/>
      <c r="W34" s="101"/>
      <c r="X34" s="101"/>
      <c r="Y34" s="101"/>
      <c r="Z34" s="101"/>
    </row>
    <row r="35" ht="19.5" customHeight="1">
      <c r="A35" s="180"/>
      <c r="B35" s="191" t="s">
        <v>163</v>
      </c>
      <c r="C35" s="191"/>
      <c r="D35" s="187">
        <f>+F35</f>
        <v>0</v>
      </c>
      <c r="E35" s="188"/>
      <c r="F35" s="188">
        <f>0</f>
        <v>0</v>
      </c>
      <c r="G35" s="189">
        <v>0.035</v>
      </c>
      <c r="H35" s="188"/>
      <c r="I35" s="188">
        <f>0</f>
        <v>0</v>
      </c>
      <c r="J35" s="188">
        <v>0.05</v>
      </c>
      <c r="K35" s="188"/>
      <c r="L35" s="188"/>
      <c r="M35" s="188">
        <v>0.05</v>
      </c>
      <c r="N35" s="188"/>
      <c r="O35" s="188">
        <v>0.0</v>
      </c>
      <c r="P35" s="190"/>
      <c r="Q35" s="190"/>
      <c r="R35" s="190"/>
      <c r="S35" s="101"/>
      <c r="T35" s="101"/>
      <c r="U35" s="101"/>
      <c r="V35" s="101"/>
      <c r="W35" s="101"/>
      <c r="X35" s="101"/>
      <c r="Y35" s="101"/>
      <c r="Z35" s="101"/>
    </row>
    <row r="36" ht="20.25" customHeight="1">
      <c r="A36" s="180"/>
      <c r="B36" s="191" t="s">
        <v>164</v>
      </c>
      <c r="C36" s="191"/>
      <c r="D36" s="183">
        <f>SUM(E36:F36)</f>
        <v>0</v>
      </c>
      <c r="E36" s="184">
        <f t="shared" ref="E36:F36" si="27">0</f>
        <v>0</v>
      </c>
      <c r="F36" s="184">
        <f t="shared" si="27"/>
        <v>0</v>
      </c>
      <c r="G36" s="185">
        <f>SUM(H36:I36)</f>
        <v>327154</v>
      </c>
      <c r="H36" s="184">
        <v>0.0</v>
      </c>
      <c r="I36" s="184">
        <v>327154.0</v>
      </c>
      <c r="J36" s="184">
        <v>437869.0</v>
      </c>
      <c r="K36" s="184"/>
      <c r="L36" s="184">
        <v>272706.0</v>
      </c>
      <c r="M36" s="184">
        <v>919152.0</v>
      </c>
      <c r="N36" s="184"/>
      <c r="O36" s="184">
        <v>459762.0</v>
      </c>
      <c r="P36" s="186"/>
      <c r="Q36" s="186"/>
      <c r="R36" s="186"/>
      <c r="S36" s="101"/>
      <c r="T36" s="101"/>
      <c r="U36" s="101"/>
      <c r="V36" s="101"/>
      <c r="W36" s="101"/>
      <c r="X36" s="101"/>
      <c r="Y36" s="101"/>
      <c r="Z36" s="101"/>
    </row>
    <row r="37" ht="19.5" customHeight="1">
      <c r="A37" s="180"/>
      <c r="B37" s="191" t="s">
        <v>165</v>
      </c>
      <c r="C37" s="191"/>
      <c r="D37" s="187">
        <f>+F37</f>
        <v>0</v>
      </c>
      <c r="E37" s="188"/>
      <c r="F37" s="188">
        <f>0</f>
        <v>0</v>
      </c>
      <c r="G37" s="189">
        <v>0.05</v>
      </c>
      <c r="H37" s="188"/>
      <c r="I37" s="188">
        <f>0</f>
        <v>0</v>
      </c>
      <c r="J37" s="188">
        <v>0.05</v>
      </c>
      <c r="K37" s="188">
        <v>0.05</v>
      </c>
      <c r="L37" s="188">
        <v>0.0</v>
      </c>
      <c r="M37" s="188">
        <v>0.05</v>
      </c>
      <c r="N37" s="188"/>
      <c r="O37" s="188">
        <v>0.0</v>
      </c>
      <c r="P37" s="190"/>
      <c r="Q37" s="190"/>
      <c r="R37" s="190"/>
      <c r="S37" s="101"/>
      <c r="T37" s="101"/>
      <c r="U37" s="101"/>
      <c r="V37" s="101"/>
      <c r="W37" s="101"/>
      <c r="X37" s="101"/>
      <c r="Y37" s="101"/>
      <c r="Z37" s="101"/>
    </row>
    <row r="38" ht="19.5" customHeight="1">
      <c r="A38" s="180"/>
      <c r="B38" s="192" t="s">
        <v>166</v>
      </c>
      <c r="C38" s="182"/>
      <c r="D38" s="183">
        <f>SUM(E38:F38)</f>
        <v>0</v>
      </c>
      <c r="E38" s="184">
        <f t="shared" ref="E38:F38" si="28">0</f>
        <v>0</v>
      </c>
      <c r="F38" s="184">
        <f t="shared" si="28"/>
        <v>0</v>
      </c>
      <c r="G38" s="185">
        <f>SUM(H38:I38)</f>
        <v>0</v>
      </c>
      <c r="H38" s="184">
        <f t="shared" ref="H38:I38" si="29">0</f>
        <v>0</v>
      </c>
      <c r="I38" s="184">
        <f t="shared" si="29"/>
        <v>0</v>
      </c>
      <c r="J38" s="184">
        <f t="shared" ref="J38:J40" si="30">K38+L38</f>
        <v>0</v>
      </c>
      <c r="K38" s="184">
        <v>0.0</v>
      </c>
      <c r="L38" s="184">
        <v>0.0</v>
      </c>
      <c r="M38" s="184">
        <f t="shared" ref="M38:M40" si="31">O38+N38</f>
        <v>0</v>
      </c>
      <c r="N38" s="188"/>
      <c r="O38" s="184">
        <v>0.0</v>
      </c>
      <c r="P38" s="186"/>
      <c r="Q38" s="186"/>
      <c r="R38" s="186"/>
      <c r="S38" s="101"/>
      <c r="T38" s="101"/>
      <c r="U38" s="101"/>
      <c r="V38" s="101"/>
      <c r="W38" s="101"/>
      <c r="X38" s="101"/>
      <c r="Y38" s="101"/>
      <c r="Z38" s="101"/>
    </row>
    <row r="39" ht="19.5" customHeight="1">
      <c r="A39" s="180"/>
      <c r="B39" s="192" t="s">
        <v>167</v>
      </c>
      <c r="C39" s="182"/>
      <c r="D39" s="187">
        <f>+F39</f>
        <v>0</v>
      </c>
      <c r="E39" s="188"/>
      <c r="F39" s="188">
        <f>0</f>
        <v>0</v>
      </c>
      <c r="G39" s="189">
        <f>+I39</f>
        <v>0</v>
      </c>
      <c r="H39" s="188"/>
      <c r="I39" s="188">
        <f>0</f>
        <v>0</v>
      </c>
      <c r="J39" s="184">
        <f t="shared" si="30"/>
        <v>0</v>
      </c>
      <c r="K39" s="188">
        <v>0.0</v>
      </c>
      <c r="L39" s="188"/>
      <c r="M39" s="184">
        <f t="shared" si="31"/>
        <v>0</v>
      </c>
      <c r="N39" s="188"/>
      <c r="O39" s="188">
        <v>0.0</v>
      </c>
      <c r="P39" s="190"/>
      <c r="Q39" s="190"/>
      <c r="R39" s="190"/>
      <c r="S39" s="101"/>
      <c r="T39" s="101"/>
      <c r="U39" s="101"/>
      <c r="V39" s="101"/>
      <c r="W39" s="101"/>
      <c r="X39" s="101"/>
      <c r="Y39" s="101"/>
      <c r="Z39" s="101"/>
    </row>
    <row r="40" ht="19.5" customHeight="1">
      <c r="A40" s="180"/>
      <c r="B40" s="192" t="s">
        <v>168</v>
      </c>
      <c r="C40" s="193"/>
      <c r="D40" s="183">
        <f>SUM(E40:F40)</f>
        <v>0</v>
      </c>
      <c r="E40" s="184">
        <f t="shared" ref="E40:F40" si="32">0</f>
        <v>0</v>
      </c>
      <c r="F40" s="184">
        <f t="shared" si="32"/>
        <v>0</v>
      </c>
      <c r="G40" s="185">
        <f>SUM(H40:I40)</f>
        <v>0</v>
      </c>
      <c r="H40" s="184">
        <f t="shared" ref="H40:I40" si="33">0</f>
        <v>0</v>
      </c>
      <c r="I40" s="184">
        <f t="shared" si="33"/>
        <v>0</v>
      </c>
      <c r="J40" s="184">
        <f t="shared" si="30"/>
        <v>0</v>
      </c>
      <c r="K40" s="188">
        <v>0.0</v>
      </c>
      <c r="L40" s="188">
        <v>0.0</v>
      </c>
      <c r="M40" s="184">
        <f t="shared" si="31"/>
        <v>0</v>
      </c>
      <c r="N40" s="188"/>
      <c r="O40" s="184">
        <v>0.0</v>
      </c>
      <c r="P40" s="101"/>
      <c r="Q40" s="101"/>
      <c r="R40" s="101"/>
      <c r="S40" s="101"/>
      <c r="T40" s="101"/>
      <c r="U40" s="101"/>
      <c r="V40" s="101"/>
      <c r="W40" s="101"/>
      <c r="X40" s="101"/>
      <c r="Y40" s="101"/>
      <c r="Z40" s="101"/>
    </row>
    <row r="41" ht="19.5" customHeight="1">
      <c r="A41" s="180"/>
      <c r="B41" s="194" t="s">
        <v>169</v>
      </c>
      <c r="C41" s="191"/>
      <c r="D41" s="183"/>
      <c r="E41" s="184"/>
      <c r="F41" s="184"/>
      <c r="G41" s="185"/>
      <c r="H41" s="184"/>
      <c r="I41" s="184"/>
      <c r="J41" s="184">
        <v>753555.0</v>
      </c>
      <c r="K41" s="184">
        <v>377528.0</v>
      </c>
      <c r="L41" s="184">
        <v>0.0</v>
      </c>
      <c r="M41" s="184"/>
      <c r="N41" s="188"/>
      <c r="O41" s="184"/>
      <c r="P41" s="101"/>
      <c r="Q41" s="101"/>
      <c r="R41" s="101"/>
      <c r="S41" s="101"/>
      <c r="T41" s="101"/>
      <c r="U41" s="101"/>
      <c r="V41" s="101"/>
      <c r="W41" s="101"/>
      <c r="X41" s="101"/>
      <c r="Y41" s="101"/>
      <c r="Z41" s="101"/>
    </row>
    <row r="42" ht="19.5" customHeight="1">
      <c r="A42" s="180"/>
      <c r="B42" s="192" t="s">
        <v>170</v>
      </c>
      <c r="C42" s="182"/>
      <c r="D42" s="183">
        <f t="shared" ref="D42:D51" si="35">SUM(E42:F42)</f>
        <v>0</v>
      </c>
      <c r="E42" s="184">
        <f t="shared" ref="E42:F42" si="34">0</f>
        <v>0</v>
      </c>
      <c r="F42" s="184">
        <f t="shared" si="34"/>
        <v>0</v>
      </c>
      <c r="G42" s="185">
        <f t="shared" ref="G42:G51" si="36">SUM(H42:I42)</f>
        <v>648300</v>
      </c>
      <c r="H42" s="184">
        <v>0.0</v>
      </c>
      <c r="I42" s="184">
        <v>648300.0</v>
      </c>
      <c r="J42" s="184">
        <f t="shared" ref="J42:J46" si="37">K42+L42</f>
        <v>0</v>
      </c>
      <c r="K42" s="184">
        <v>0.0</v>
      </c>
      <c r="L42" s="184">
        <v>0.0</v>
      </c>
      <c r="M42" s="184">
        <f t="shared" ref="M42:M51" si="38">O42+N42</f>
        <v>84318</v>
      </c>
      <c r="N42" s="184">
        <v>84318.0</v>
      </c>
      <c r="O42" s="184">
        <v>0.0</v>
      </c>
      <c r="P42" s="101" t="s">
        <v>171</v>
      </c>
      <c r="Q42" s="101"/>
      <c r="R42" s="101"/>
      <c r="S42" s="101"/>
      <c r="T42" s="101"/>
      <c r="U42" s="101"/>
      <c r="V42" s="101"/>
      <c r="W42" s="101"/>
      <c r="X42" s="101"/>
      <c r="Y42" s="101"/>
      <c r="Z42" s="101"/>
    </row>
    <row r="43" ht="19.5" customHeight="1">
      <c r="A43" s="180"/>
      <c r="B43" s="195" t="s">
        <v>172</v>
      </c>
      <c r="C43" s="194"/>
      <c r="D43" s="183">
        <f t="shared" si="35"/>
        <v>200000</v>
      </c>
      <c r="E43" s="184">
        <v>0.0</v>
      </c>
      <c r="F43" s="184">
        <v>200000.0</v>
      </c>
      <c r="G43" s="185">
        <f t="shared" si="36"/>
        <v>400000</v>
      </c>
      <c r="H43" s="184">
        <f t="shared" ref="H43:H45" si="39">0</f>
        <v>0</v>
      </c>
      <c r="I43" s="184">
        <v>400000.0</v>
      </c>
      <c r="J43" s="184">
        <f t="shared" si="37"/>
        <v>200000</v>
      </c>
      <c r="K43" s="184">
        <v>0.0</v>
      </c>
      <c r="L43" s="184">
        <v>200000.0</v>
      </c>
      <c r="M43" s="184">
        <f t="shared" si="38"/>
        <v>400000</v>
      </c>
      <c r="N43" s="184"/>
      <c r="O43" s="184">
        <v>400000.0</v>
      </c>
      <c r="P43" s="101"/>
      <c r="Q43" s="101"/>
      <c r="R43" s="101"/>
      <c r="S43" s="101"/>
      <c r="T43" s="101"/>
      <c r="U43" s="101"/>
      <c r="V43" s="101"/>
      <c r="W43" s="101"/>
      <c r="X43" s="101"/>
      <c r="Y43" s="101"/>
      <c r="Z43" s="101"/>
    </row>
    <row r="44" ht="19.5" customHeight="1">
      <c r="A44" s="180"/>
      <c r="B44" s="195" t="s">
        <v>173</v>
      </c>
      <c r="C44" s="194"/>
      <c r="D44" s="183">
        <f t="shared" si="35"/>
        <v>0</v>
      </c>
      <c r="E44" s="184">
        <f t="shared" ref="E44:E45" si="40">0</f>
        <v>0</v>
      </c>
      <c r="F44" s="184">
        <v>0.0</v>
      </c>
      <c r="G44" s="185">
        <f t="shared" si="36"/>
        <v>0</v>
      </c>
      <c r="H44" s="184">
        <f t="shared" si="39"/>
        <v>0</v>
      </c>
      <c r="I44" s="184">
        <v>0.0</v>
      </c>
      <c r="J44" s="184">
        <f t="shared" si="37"/>
        <v>0</v>
      </c>
      <c r="K44" s="184">
        <v>0.0</v>
      </c>
      <c r="L44" s="184">
        <v>0.0</v>
      </c>
      <c r="M44" s="184">
        <f t="shared" si="38"/>
        <v>0</v>
      </c>
      <c r="N44" s="184"/>
      <c r="O44" s="184">
        <v>0.0</v>
      </c>
      <c r="P44" s="101"/>
      <c r="Q44" s="101"/>
      <c r="R44" s="101"/>
      <c r="S44" s="101"/>
      <c r="T44" s="101"/>
      <c r="U44" s="101"/>
      <c r="V44" s="101"/>
      <c r="W44" s="101"/>
      <c r="X44" s="101"/>
      <c r="Y44" s="101"/>
      <c r="Z44" s="101"/>
    </row>
    <row r="45" ht="19.5" customHeight="1">
      <c r="A45" s="180"/>
      <c r="B45" s="192" t="s">
        <v>174</v>
      </c>
      <c r="C45" s="182"/>
      <c r="D45" s="183">
        <f t="shared" si="35"/>
        <v>0</v>
      </c>
      <c r="E45" s="184">
        <f t="shared" si="40"/>
        <v>0</v>
      </c>
      <c r="F45" s="184">
        <f>0</f>
        <v>0</v>
      </c>
      <c r="G45" s="185">
        <f t="shared" si="36"/>
        <v>0</v>
      </c>
      <c r="H45" s="184">
        <f t="shared" si="39"/>
        <v>0</v>
      </c>
      <c r="I45" s="184">
        <f>0</f>
        <v>0</v>
      </c>
      <c r="J45" s="184">
        <f t="shared" si="37"/>
        <v>0</v>
      </c>
      <c r="K45" s="184">
        <v>0.0</v>
      </c>
      <c r="L45" s="184">
        <f>0</f>
        <v>0</v>
      </c>
      <c r="M45" s="184">
        <f t="shared" si="38"/>
        <v>0</v>
      </c>
      <c r="N45" s="184"/>
      <c r="O45" s="184">
        <v>0.0</v>
      </c>
      <c r="P45" s="101"/>
      <c r="Q45" s="101"/>
      <c r="R45" s="101"/>
      <c r="S45" s="101"/>
      <c r="T45" s="101"/>
      <c r="U45" s="101"/>
      <c r="V45" s="101"/>
      <c r="W45" s="101"/>
      <c r="X45" s="101"/>
      <c r="Y45" s="101"/>
      <c r="Z45" s="101"/>
    </row>
    <row r="46" ht="19.5" customHeight="1">
      <c r="A46" s="180"/>
      <c r="B46" s="192" t="s">
        <v>175</v>
      </c>
      <c r="C46" s="193"/>
      <c r="D46" s="183">
        <f t="shared" si="35"/>
        <v>415907</v>
      </c>
      <c r="E46" s="184">
        <v>0.0</v>
      </c>
      <c r="F46" s="184">
        <v>415907.0</v>
      </c>
      <c r="G46" s="185">
        <f t="shared" si="36"/>
        <v>415907</v>
      </c>
      <c r="H46" s="184">
        <v>0.0</v>
      </c>
      <c r="I46" s="184">
        <v>415907.0</v>
      </c>
      <c r="J46" s="184">
        <f t="shared" si="37"/>
        <v>415907</v>
      </c>
      <c r="K46" s="184">
        <v>0.0</v>
      </c>
      <c r="L46" s="184">
        <f>415907</f>
        <v>415907</v>
      </c>
      <c r="M46" s="184">
        <f t="shared" si="38"/>
        <v>415907</v>
      </c>
      <c r="N46" s="184"/>
      <c r="O46" s="184">
        <v>415907.0</v>
      </c>
      <c r="P46" s="101"/>
      <c r="Q46" s="101"/>
      <c r="R46" s="101"/>
      <c r="S46" s="101"/>
      <c r="T46" s="101"/>
      <c r="U46" s="101"/>
      <c r="V46" s="101"/>
      <c r="W46" s="101"/>
      <c r="X46" s="101"/>
      <c r="Y46" s="101"/>
      <c r="Z46" s="101"/>
    </row>
    <row r="47" ht="19.5" customHeight="1">
      <c r="A47" s="180"/>
      <c r="B47" s="194" t="s">
        <v>176</v>
      </c>
      <c r="C47" s="191"/>
      <c r="D47" s="183">
        <f t="shared" si="35"/>
        <v>675300</v>
      </c>
      <c r="E47" s="184">
        <v>156684.0</v>
      </c>
      <c r="F47" s="184">
        <v>518616.0</v>
      </c>
      <c r="G47" s="185">
        <f t="shared" si="36"/>
        <v>675300</v>
      </c>
      <c r="H47" s="184">
        <v>0.0</v>
      </c>
      <c r="I47" s="184">
        <v>675300.0</v>
      </c>
      <c r="J47" s="184">
        <v>675000.0</v>
      </c>
      <c r="K47" s="184">
        <v>0.0</v>
      </c>
      <c r="L47" s="184">
        <v>0.0</v>
      </c>
      <c r="M47" s="184">
        <f t="shared" si="38"/>
        <v>0</v>
      </c>
      <c r="N47" s="184">
        <v>0.0</v>
      </c>
      <c r="O47" s="184">
        <v>0.0</v>
      </c>
      <c r="P47" s="101">
        <v>0.0</v>
      </c>
      <c r="Q47" s="101"/>
      <c r="R47" s="101"/>
      <c r="S47" s="101"/>
      <c r="T47" s="101"/>
      <c r="U47" s="101"/>
      <c r="V47" s="101"/>
      <c r="W47" s="101"/>
      <c r="X47" s="101"/>
      <c r="Y47" s="101"/>
      <c r="Z47" s="101"/>
    </row>
    <row r="48" ht="19.5" customHeight="1">
      <c r="A48" s="180"/>
      <c r="B48" s="194" t="s">
        <v>177</v>
      </c>
      <c r="C48" s="191"/>
      <c r="D48" s="183">
        <f t="shared" si="35"/>
        <v>0</v>
      </c>
      <c r="E48" s="184"/>
      <c r="F48" s="184"/>
      <c r="G48" s="185">
        <f t="shared" si="36"/>
        <v>402408</v>
      </c>
      <c r="H48" s="184"/>
      <c r="I48" s="184">
        <v>402408.0</v>
      </c>
      <c r="J48" s="184">
        <f t="shared" ref="J48:J51" si="41">K48+L48</f>
        <v>0</v>
      </c>
      <c r="K48" s="184"/>
      <c r="L48" s="184">
        <v>0.0</v>
      </c>
      <c r="M48" s="184">
        <f t="shared" si="38"/>
        <v>402408</v>
      </c>
      <c r="N48" s="184"/>
      <c r="O48" s="184">
        <v>402408.0</v>
      </c>
      <c r="P48" s="101"/>
      <c r="Q48" s="101"/>
      <c r="R48" s="101"/>
      <c r="S48" s="101"/>
      <c r="T48" s="101"/>
      <c r="U48" s="101"/>
      <c r="V48" s="101"/>
      <c r="W48" s="101"/>
      <c r="X48" s="101"/>
      <c r="Y48" s="101"/>
      <c r="Z48" s="101"/>
    </row>
    <row r="49" ht="19.5" customHeight="1">
      <c r="A49" s="180"/>
      <c r="B49" s="194" t="s">
        <v>178</v>
      </c>
      <c r="C49" s="191"/>
      <c r="D49" s="183">
        <f t="shared" si="35"/>
        <v>179302</v>
      </c>
      <c r="E49" s="184">
        <v>0.0</v>
      </c>
      <c r="F49" s="184">
        <v>179302.0</v>
      </c>
      <c r="G49" s="185">
        <f t="shared" si="36"/>
        <v>179302</v>
      </c>
      <c r="H49" s="184">
        <v>0.0</v>
      </c>
      <c r="I49" s="184">
        <v>179302.0</v>
      </c>
      <c r="J49" s="184">
        <f t="shared" si="41"/>
        <v>250000</v>
      </c>
      <c r="K49" s="184"/>
      <c r="L49" s="184">
        <f>179302+70698</f>
        <v>250000</v>
      </c>
      <c r="M49" s="184">
        <f t="shared" si="38"/>
        <v>250000</v>
      </c>
      <c r="N49" s="184"/>
      <c r="O49" s="184">
        <v>250000.0</v>
      </c>
      <c r="P49" s="101"/>
      <c r="Q49" s="101"/>
      <c r="R49" s="101"/>
      <c r="S49" s="101"/>
      <c r="T49" s="101"/>
      <c r="U49" s="101"/>
      <c r="V49" s="101"/>
      <c r="W49" s="101"/>
      <c r="X49" s="101"/>
      <c r="Y49" s="101"/>
      <c r="Z49" s="101"/>
    </row>
    <row r="50" ht="19.5" customHeight="1">
      <c r="A50" s="180"/>
      <c r="B50" s="192" t="s">
        <v>179</v>
      </c>
      <c r="C50" s="182"/>
      <c r="D50" s="183">
        <f t="shared" si="35"/>
        <v>0</v>
      </c>
      <c r="E50" s="184">
        <f t="shared" ref="E50:F50" si="42">0</f>
        <v>0</v>
      </c>
      <c r="F50" s="184">
        <f t="shared" si="42"/>
        <v>0</v>
      </c>
      <c r="G50" s="185">
        <f t="shared" si="36"/>
        <v>0</v>
      </c>
      <c r="H50" s="184">
        <f t="shared" ref="H50:H51" si="43">0</f>
        <v>0</v>
      </c>
      <c r="I50" s="184"/>
      <c r="J50" s="184">
        <f t="shared" si="41"/>
        <v>0</v>
      </c>
      <c r="K50" s="184"/>
      <c r="L50" s="184">
        <f>0</f>
        <v>0</v>
      </c>
      <c r="M50" s="184">
        <f t="shared" si="38"/>
        <v>0</v>
      </c>
      <c r="N50" s="184"/>
      <c r="O50" s="184">
        <v>0.0</v>
      </c>
      <c r="P50" s="101"/>
      <c r="Q50" s="101"/>
      <c r="R50" s="101"/>
      <c r="S50" s="101"/>
      <c r="T50" s="101"/>
      <c r="U50" s="101"/>
      <c r="V50" s="101"/>
      <c r="W50" s="101"/>
      <c r="X50" s="101"/>
      <c r="Y50" s="101"/>
      <c r="Z50" s="101"/>
    </row>
    <row r="51" ht="19.5" customHeight="1">
      <c r="A51" s="180"/>
      <c r="B51" s="192" t="s">
        <v>180</v>
      </c>
      <c r="C51" s="182"/>
      <c r="D51" s="183">
        <f t="shared" si="35"/>
        <v>0</v>
      </c>
      <c r="E51" s="184">
        <v>0.0</v>
      </c>
      <c r="F51" s="184"/>
      <c r="G51" s="185">
        <f t="shared" si="36"/>
        <v>0</v>
      </c>
      <c r="H51" s="184">
        <f t="shared" si="43"/>
        <v>0</v>
      </c>
      <c r="I51" s="184">
        <f>0</f>
        <v>0</v>
      </c>
      <c r="J51" s="184">
        <f t="shared" si="41"/>
        <v>50000</v>
      </c>
      <c r="K51" s="188"/>
      <c r="L51" s="184">
        <v>50000.0</v>
      </c>
      <c r="M51" s="184">
        <f t="shared" si="38"/>
        <v>50000</v>
      </c>
      <c r="N51" s="188"/>
      <c r="O51" s="184">
        <v>50000.0</v>
      </c>
      <c r="P51" s="101"/>
      <c r="Q51" s="101"/>
      <c r="R51" s="101"/>
      <c r="S51" s="101"/>
      <c r="T51" s="101"/>
      <c r="U51" s="101"/>
      <c r="V51" s="101"/>
      <c r="W51" s="101"/>
      <c r="X51" s="101"/>
      <c r="Y51" s="101"/>
      <c r="Z51" s="101"/>
    </row>
    <row r="52" ht="19.5" customHeight="1">
      <c r="A52" s="196"/>
      <c r="B52" s="197" t="s">
        <v>181</v>
      </c>
      <c r="C52" s="182"/>
      <c r="D52" s="198">
        <f t="shared" ref="D52:F52" si="44">SUM(D42:D51,D31,D32,D34,D36,D38,D40)</f>
        <v>1695509</v>
      </c>
      <c r="E52" s="198">
        <f t="shared" si="44"/>
        <v>356684</v>
      </c>
      <c r="F52" s="198">
        <f t="shared" si="44"/>
        <v>1338825</v>
      </c>
      <c r="G52" s="199">
        <f t="shared" ref="G52:H52" si="45">SUM(G40:G51,G31,G32,G34,G36,G38)</f>
        <v>4391943</v>
      </c>
      <c r="H52" s="200">
        <f t="shared" si="45"/>
        <v>200000</v>
      </c>
      <c r="I52" s="198">
        <f t="shared" ref="I52:O52" si="46">SUM(I42:I51,I31,I32,I34,I36,I38,I40)</f>
        <v>4191943</v>
      </c>
      <c r="J52" s="198">
        <f t="shared" si="46"/>
        <v>4712054</v>
      </c>
      <c r="K52" s="198">
        <f t="shared" si="46"/>
        <v>1646992</v>
      </c>
      <c r="L52" s="198">
        <f t="shared" si="46"/>
        <v>1292513</v>
      </c>
      <c r="M52" s="198">
        <f t="shared" si="46"/>
        <v>8060970</v>
      </c>
      <c r="N52" s="198">
        <f t="shared" si="46"/>
        <v>1559496</v>
      </c>
      <c r="O52" s="198">
        <f t="shared" si="46"/>
        <v>3599685</v>
      </c>
      <c r="P52" s="101"/>
      <c r="Q52" s="101"/>
      <c r="R52" s="101"/>
      <c r="S52" s="101"/>
      <c r="T52" s="101"/>
      <c r="U52" s="101"/>
      <c r="V52" s="101"/>
      <c r="W52" s="101"/>
      <c r="X52" s="101"/>
      <c r="Y52" s="101"/>
      <c r="Z52" s="101"/>
    </row>
    <row r="53" ht="12.75" customHeight="1">
      <c r="A53" s="101"/>
      <c r="B53" s="101" t="s">
        <v>182</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ht="12.75" customHeight="1">
      <c r="A54" s="101"/>
      <c r="B54" s="201" t="s">
        <v>183</v>
      </c>
      <c r="C54" s="52"/>
      <c r="D54" s="52"/>
      <c r="E54" s="52"/>
      <c r="F54" s="52"/>
      <c r="G54" s="52"/>
      <c r="H54" s="52"/>
      <c r="I54" s="53"/>
      <c r="J54" s="202"/>
      <c r="K54" s="202"/>
      <c r="L54" s="202"/>
      <c r="M54" s="202"/>
      <c r="N54" s="202"/>
      <c r="O54" s="202"/>
      <c r="P54" s="101"/>
      <c r="Q54" s="101"/>
      <c r="R54" s="101"/>
      <c r="S54" s="101"/>
      <c r="T54" s="101"/>
      <c r="U54" s="101"/>
      <c r="V54" s="101"/>
      <c r="W54" s="101"/>
      <c r="X54" s="101"/>
      <c r="Y54" s="101"/>
      <c r="Z54" s="101"/>
    </row>
    <row r="55" ht="15.75" customHeight="1">
      <c r="A55" s="101"/>
      <c r="B55" s="202" t="s">
        <v>184</v>
      </c>
      <c r="C55" s="202"/>
      <c r="D55" s="202"/>
      <c r="E55" s="202"/>
      <c r="F55" s="202"/>
      <c r="G55" s="202"/>
      <c r="H55" s="202"/>
      <c r="I55" s="202"/>
      <c r="J55" s="202"/>
      <c r="K55" s="202"/>
      <c r="L55" s="202"/>
      <c r="M55" s="202"/>
      <c r="N55" s="202"/>
      <c r="O55" s="202"/>
      <c r="P55" s="101"/>
      <c r="Q55" s="101"/>
      <c r="R55" s="101"/>
      <c r="S55" s="101"/>
      <c r="T55" s="101"/>
      <c r="U55" s="101"/>
      <c r="V55" s="101"/>
      <c r="W55" s="101"/>
      <c r="X55" s="101"/>
      <c r="Y55" s="101"/>
      <c r="Z55" s="101"/>
    </row>
    <row r="56" ht="12.75" customHeight="1">
      <c r="A56" s="101"/>
      <c r="B56" s="202" t="s">
        <v>185</v>
      </c>
      <c r="C56" s="202"/>
      <c r="D56" s="202"/>
      <c r="E56" s="202"/>
      <c r="F56" s="202"/>
      <c r="G56" s="202"/>
      <c r="H56" s="202"/>
      <c r="I56" s="202"/>
      <c r="J56" s="202"/>
      <c r="K56" s="202"/>
      <c r="L56" s="202"/>
      <c r="M56" s="202"/>
      <c r="N56" s="202"/>
      <c r="O56" s="202"/>
      <c r="P56" s="101"/>
      <c r="Q56" s="101"/>
      <c r="R56" s="101"/>
      <c r="S56" s="101"/>
      <c r="T56" s="101"/>
      <c r="U56" s="101"/>
      <c r="V56" s="101"/>
      <c r="W56" s="101"/>
      <c r="X56" s="101"/>
      <c r="Y56" s="101"/>
      <c r="Z56" s="101"/>
    </row>
    <row r="57" ht="12.75" customHeight="1">
      <c r="A57" s="101"/>
      <c r="B57" s="203" t="s">
        <v>186</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ht="12.75" customHeight="1">
      <c r="A58" s="101"/>
      <c r="B58" s="203" t="s">
        <v>187</v>
      </c>
      <c r="C58" s="101"/>
      <c r="D58" s="101"/>
      <c r="E58" s="101"/>
      <c r="F58" s="101"/>
      <c r="G58" s="101"/>
      <c r="H58" s="101"/>
      <c r="I58" s="101"/>
      <c r="J58" s="204" t="s">
        <v>188</v>
      </c>
      <c r="K58" s="203"/>
      <c r="L58" s="203"/>
      <c r="M58" s="203"/>
      <c r="N58" s="203"/>
      <c r="O58" s="203"/>
      <c r="P58" s="101"/>
      <c r="Q58" s="101"/>
      <c r="R58" s="101"/>
      <c r="S58" s="101"/>
      <c r="T58" s="101"/>
      <c r="U58" s="101"/>
      <c r="V58" s="101"/>
      <c r="W58" s="101"/>
      <c r="X58" s="101"/>
      <c r="Y58" s="101"/>
      <c r="Z58" s="101"/>
    </row>
    <row r="59" ht="12.75" customHeight="1">
      <c r="A59" s="101"/>
      <c r="B59" s="203" t="s">
        <v>189</v>
      </c>
      <c r="C59" s="101"/>
      <c r="D59" s="101"/>
      <c r="E59" s="101"/>
      <c r="F59" s="101"/>
      <c r="G59" s="101"/>
      <c r="H59" s="101"/>
      <c r="I59" s="101"/>
      <c r="J59" s="205" t="s">
        <v>190</v>
      </c>
      <c r="K59" s="70"/>
      <c r="L59" s="206" t="s">
        <v>191</v>
      </c>
      <c r="M59" s="70"/>
      <c r="N59" s="207"/>
      <c r="O59" s="207"/>
      <c r="P59" s="101"/>
      <c r="Q59" s="101"/>
      <c r="R59" s="101"/>
      <c r="S59" s="101"/>
      <c r="T59" s="101"/>
      <c r="U59" s="101"/>
      <c r="V59" s="101"/>
      <c r="W59" s="101"/>
      <c r="X59" s="101"/>
      <c r="Y59" s="101"/>
      <c r="Z59" s="101"/>
    </row>
    <row r="60" ht="12.75" customHeight="1">
      <c r="A60" s="101"/>
      <c r="B60" s="101"/>
      <c r="C60" s="101"/>
      <c r="D60" s="101"/>
      <c r="E60" s="101"/>
      <c r="F60" s="101"/>
      <c r="G60" s="101"/>
      <c r="H60" s="101"/>
      <c r="I60" s="101"/>
      <c r="J60" s="208" t="s">
        <v>192</v>
      </c>
      <c r="K60" s="208" t="s">
        <v>193</v>
      </c>
      <c r="L60" s="209" t="s">
        <v>132</v>
      </c>
      <c r="M60" s="210" t="s">
        <v>133</v>
      </c>
      <c r="N60" s="207"/>
      <c r="O60" s="207"/>
      <c r="P60" s="101"/>
      <c r="Q60" s="101"/>
      <c r="R60" s="101"/>
      <c r="S60" s="101"/>
      <c r="T60" s="101"/>
      <c r="U60" s="101"/>
      <c r="V60" s="101"/>
      <c r="W60" s="101"/>
      <c r="X60" s="101"/>
      <c r="Y60" s="101"/>
      <c r="Z60" s="101"/>
    </row>
    <row r="61" ht="12.75" customHeight="1">
      <c r="A61" s="101"/>
      <c r="B61" s="101"/>
      <c r="C61" s="101"/>
      <c r="D61" s="101"/>
      <c r="E61" s="101"/>
      <c r="F61" s="101"/>
      <c r="G61" s="101"/>
      <c r="H61" s="101"/>
      <c r="I61" s="101"/>
      <c r="J61" s="211">
        <f>'2-Tuit &amp; Oth NGF Rev'!G22-'2-Tuit &amp; Oth NGF Rev'!F22-'3-Academic-Financial'!L52</f>
        <v>0</v>
      </c>
      <c r="K61" s="211">
        <f>'2-Tuit &amp; Oth NGF Rev'!H22-'2-Tuit &amp; Oth NGF Rev'!F22-'3-Academic-Financial'!O52</f>
        <v>0</v>
      </c>
      <c r="L61" s="212"/>
      <c r="M61" s="213"/>
      <c r="N61" s="214"/>
      <c r="O61" s="214"/>
      <c r="P61" s="101"/>
      <c r="Q61" s="101"/>
      <c r="R61" s="101"/>
      <c r="S61" s="101"/>
      <c r="T61" s="101"/>
      <c r="U61" s="101"/>
      <c r="V61" s="101"/>
      <c r="W61" s="101"/>
      <c r="X61" s="101"/>
      <c r="Y61" s="101"/>
      <c r="Z61" s="101"/>
    </row>
    <row r="62" ht="12.75" customHeight="1">
      <c r="A62" s="101"/>
      <c r="B62" s="101"/>
      <c r="C62" s="101"/>
      <c r="D62" s="101"/>
      <c r="E62" s="101"/>
      <c r="F62" s="101"/>
      <c r="G62" s="101"/>
      <c r="H62" s="101"/>
      <c r="I62" s="101"/>
      <c r="J62" s="215"/>
      <c r="K62" s="101"/>
      <c r="L62" s="101"/>
      <c r="M62" s="101"/>
      <c r="N62" s="101"/>
      <c r="O62" s="101"/>
      <c r="P62" s="101"/>
      <c r="Q62" s="101"/>
      <c r="R62" s="101"/>
      <c r="S62" s="101"/>
      <c r="T62" s="101"/>
      <c r="U62" s="101"/>
      <c r="V62" s="101"/>
      <c r="W62" s="101"/>
      <c r="X62" s="101"/>
      <c r="Y62" s="101"/>
      <c r="Z62" s="101"/>
    </row>
    <row r="63" ht="12.75" customHeight="1">
      <c r="A63" s="101"/>
      <c r="B63" s="216"/>
      <c r="C63" s="52"/>
      <c r="D63" s="52"/>
      <c r="E63" s="52"/>
      <c r="F63" s="53"/>
      <c r="G63" s="101"/>
      <c r="H63" s="101"/>
      <c r="I63" s="101"/>
      <c r="J63" s="215"/>
      <c r="K63" s="101"/>
      <c r="L63" s="101"/>
      <c r="M63" s="101"/>
      <c r="N63" s="101"/>
      <c r="O63" s="101"/>
      <c r="P63" s="101"/>
      <c r="Q63" s="101"/>
      <c r="R63" s="101"/>
      <c r="S63" s="101"/>
      <c r="T63" s="101"/>
      <c r="U63" s="101"/>
      <c r="V63" s="101"/>
      <c r="W63" s="101"/>
      <c r="X63" s="101"/>
      <c r="Y63" s="101"/>
      <c r="Z63" s="101"/>
    </row>
    <row r="64" ht="12.75"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ht="12.75" customHeight="1">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ht="12.75" customHeight="1">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ht="12.75" customHeight="1">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ht="12.75" customHeight="1">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ht="12.75" customHeight="1">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ht="12.75" customHeight="1">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ht="12.75" customHeight="1">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ht="12.75" customHeight="1">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ht="12.75" customHeight="1">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ht="12.75" customHeight="1">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ht="12.75"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ht="12.75" customHeight="1">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ht="12.75" customHeight="1">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ht="12.75" customHeight="1">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ht="12.75" customHeight="1">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ht="12.75" customHeight="1">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ht="12.75"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ht="12.75"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ht="12.75"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ht="12.75"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ht="12.75"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ht="12.75" customHeight="1">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ht="12.75" customHeight="1">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ht="12.75" customHeight="1">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ht="12.75" customHeight="1">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ht="12.75" customHeight="1">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ht="12.75" customHeight="1">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ht="12.75" customHeight="1">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ht="12.75" customHeight="1">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ht="12.75" customHeight="1">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ht="12.75" customHeight="1">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ht="12.75" customHeight="1">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ht="12.75" customHeight="1">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ht="12.75" customHeight="1">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ht="12.75" customHeight="1">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ht="12.75" customHeight="1">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ht="12.75" customHeight="1">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ht="12.75" customHeight="1">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ht="12.75" customHeight="1">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ht="12.75" customHeight="1">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ht="12.75" customHeight="1">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ht="12.75" customHeight="1">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ht="12.75" customHeight="1">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ht="12.75" customHeight="1">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ht="12.75" customHeight="1">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ht="12.75" customHeight="1">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ht="12.75" customHeight="1">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ht="12.75" customHeight="1">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ht="12.75" customHeight="1">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ht="12.75" customHeight="1">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ht="12.75" customHeight="1">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ht="12.75" customHeight="1">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ht="12.75" customHeight="1">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ht="12.75" customHeight="1">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ht="12.75" customHeight="1">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ht="12.75" customHeight="1">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ht="12.75" customHeight="1">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ht="12.75" customHeight="1">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ht="12.75" customHeight="1">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ht="12.75" customHeight="1">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ht="12.75" customHeight="1">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ht="12.75" customHeight="1">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ht="12.75" customHeight="1">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ht="12.75" customHeight="1">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ht="12.75" customHeight="1">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ht="12.75" customHeight="1">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ht="12.75" customHeight="1">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ht="12.75" customHeight="1">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ht="12.75" customHeight="1">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ht="12.75" customHeight="1">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ht="12.75" customHeight="1">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ht="12.75" customHeight="1">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ht="12.75" customHeight="1">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ht="12.75" customHeight="1">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ht="12.75" customHeight="1">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ht="12.75" customHeight="1">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ht="12.75" customHeight="1">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ht="12.75" customHeight="1">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ht="12.75" customHeight="1">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ht="12.75" customHeight="1">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ht="12.75" customHeight="1">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ht="12.75" customHeight="1">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ht="12.75" customHeight="1">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ht="12.75" customHeight="1">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ht="12.75" customHeight="1">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ht="12.75" customHeight="1">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ht="12.75" customHeight="1">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ht="12.75" customHeight="1">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ht="12.75" customHeight="1">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ht="12.75" customHeight="1">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ht="12.75" customHeight="1">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ht="12.75" customHeight="1">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ht="12.75"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ht="12.75" customHeight="1">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ht="12.75" customHeight="1">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ht="12.75" customHeight="1">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ht="12.75" customHeight="1">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ht="12.75" customHeight="1">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ht="12.75" customHeight="1">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ht="12.75" customHeight="1">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ht="12.75" customHeight="1">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ht="12.75" customHeight="1">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ht="12.75" customHeight="1">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ht="12.75" customHeight="1">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ht="12.75" customHeight="1">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ht="12.75" customHeight="1">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ht="12.75" customHeight="1">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ht="12.75" customHeight="1">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ht="12.75" customHeight="1">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ht="12.75" customHeight="1">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ht="12.75" customHeight="1">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ht="12.75" customHeight="1">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ht="12.75" customHeight="1">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ht="12.75" customHeight="1">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ht="12.75" customHeight="1">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ht="12.75" customHeight="1">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ht="12.75" customHeight="1">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ht="12.7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ht="12.7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ht="12.7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ht="12.7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ht="12.7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ht="12.75" customHeight="1">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ht="12.75" customHeight="1">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ht="12.75" customHeight="1">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ht="12.75" customHeight="1">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ht="12.75" customHeight="1">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ht="12.75" customHeight="1">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ht="12.75" customHeight="1">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ht="12.75" customHeight="1">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ht="12.75" customHeight="1">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ht="12.75" customHeight="1">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ht="12.75" customHeight="1">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ht="12.75" customHeight="1">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ht="12.75" customHeight="1">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ht="12.75" customHeight="1">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ht="12.75" customHeight="1">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ht="12.75" customHeight="1">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ht="12.75" customHeight="1">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ht="12.75" customHeight="1">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ht="12.75" customHeight="1">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ht="12.75" customHeight="1">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ht="12.75" customHeight="1">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ht="12.75" customHeight="1">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ht="12.75" customHeight="1">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ht="12.75" customHeight="1">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ht="12.75" customHeight="1">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ht="12.75" customHeight="1">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ht="12.75" customHeight="1">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ht="12.75" customHeight="1">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ht="12.75" customHeight="1">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ht="12.75" customHeight="1">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ht="12.75" customHeight="1">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ht="12.75" customHeight="1">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ht="12.75" customHeight="1">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ht="12.75" customHeight="1">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ht="12.75" customHeight="1">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ht="12.75" customHeight="1">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ht="12.75" customHeight="1">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ht="12.75" customHeight="1">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ht="12.75" customHeight="1">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ht="12.75" customHeight="1">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ht="12.75" customHeight="1">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ht="12.75" customHeight="1">
      <c r="A228" s="101"/>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ht="12.75" customHeight="1">
      <c r="A229" s="101"/>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ht="12.75" customHeight="1">
      <c r="A230" s="101"/>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ht="12.75" customHeight="1">
      <c r="A231" s="101"/>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ht="12.75" customHeight="1">
      <c r="A232" s="101"/>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ht="12.75" customHeight="1">
      <c r="A233" s="101"/>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ht="12.75" customHeight="1">
      <c r="A234" s="101"/>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ht="12.75" customHeight="1">
      <c r="A235" s="101"/>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ht="12.75" customHeight="1">
      <c r="A236" s="101"/>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ht="12.75" customHeight="1">
      <c r="A237" s="101"/>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ht="12.75" customHeight="1">
      <c r="A238" s="101"/>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ht="12.75" customHeight="1">
      <c r="A239" s="101"/>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ht="12.75" customHeight="1">
      <c r="A240" s="101"/>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ht="12.75" customHeight="1">
      <c r="A241" s="101"/>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ht="12.75" customHeight="1">
      <c r="A242" s="101"/>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ht="12.75" customHeight="1">
      <c r="A243" s="101"/>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ht="12.75" customHeight="1">
      <c r="A244" s="101"/>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ht="12.75" customHeight="1">
      <c r="A245" s="101"/>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ht="12.75" customHeight="1">
      <c r="A246" s="101"/>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ht="12.75" customHeight="1">
      <c r="A247" s="101"/>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ht="12.75" customHeight="1">
      <c r="A248" s="101"/>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ht="12.75" customHeight="1">
      <c r="A249" s="101"/>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ht="12.75" customHeight="1">
      <c r="A250" s="101"/>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ht="12.75" customHeight="1">
      <c r="A251" s="101"/>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ht="12.75" customHeight="1">
      <c r="A252" s="101"/>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ht="12.75" customHeight="1">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ht="12.75" customHeight="1">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ht="12.75" customHeight="1">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ht="12.75" customHeight="1">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ht="12.75" customHeight="1">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ht="12.75" customHeight="1">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ht="12.75" customHeight="1">
      <c r="A259" s="101"/>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ht="12.75" customHeight="1">
      <c r="A260" s="101"/>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ht="12.75" customHeight="1">
      <c r="A261" s="101"/>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ht="12.75" customHeight="1">
      <c r="A262" s="101"/>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ht="12.75" customHeight="1">
      <c r="A263" s="101"/>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ht="12.75" customHeight="1">
      <c r="A264" s="101"/>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ht="12.75" customHeight="1">
      <c r="A265" s="101"/>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ht="12.75" customHeight="1">
      <c r="A266" s="101"/>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ht="12.75" customHeight="1">
      <c r="A267" s="101"/>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ht="12.75" customHeight="1">
      <c r="A268" s="101"/>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ht="12.75" customHeight="1">
      <c r="A269" s="101"/>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ht="12.75" customHeight="1">
      <c r="A270" s="101"/>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ht="12.75" customHeight="1">
      <c r="A271" s="101"/>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ht="12.75" customHeight="1">
      <c r="A272" s="101"/>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ht="12.75" customHeight="1">
      <c r="A273" s="101"/>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ht="12.75" customHeight="1">
      <c r="A274" s="101"/>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ht="12.75" customHeight="1">
      <c r="A275" s="101"/>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ht="12.75" customHeight="1">
      <c r="A276" s="101"/>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ht="12.75" customHeight="1">
      <c r="A277" s="101"/>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ht="12.75" customHeight="1">
      <c r="A278" s="101"/>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ht="12.75" customHeight="1">
      <c r="A279" s="101"/>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ht="12.75" customHeight="1">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ht="12.75" customHeight="1">
      <c r="A281" s="101"/>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ht="12.75" customHeight="1">
      <c r="A282" s="101"/>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ht="12.75" customHeight="1">
      <c r="A283" s="101"/>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ht="12.75" customHeight="1">
      <c r="A284" s="101"/>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ht="12.75" customHeight="1">
      <c r="A285" s="101"/>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ht="12.75" customHeight="1">
      <c r="A286" s="101"/>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ht="12.75" customHeight="1">
      <c r="A287" s="101"/>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ht="12.75" customHeight="1">
      <c r="A288" s="101"/>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ht="12.75" customHeight="1">
      <c r="A289" s="101"/>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ht="12.75" customHeight="1">
      <c r="A290" s="101"/>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ht="12.75" customHeight="1">
      <c r="A291" s="101"/>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ht="12.75" customHeight="1">
      <c r="A292" s="101"/>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ht="12.75" customHeight="1">
      <c r="A293" s="101"/>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ht="12.75" customHeight="1">
      <c r="A294" s="101"/>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ht="12.75" customHeight="1">
      <c r="A295" s="101"/>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ht="12.75" customHeight="1">
      <c r="A296" s="101"/>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ht="12.75" customHeight="1">
      <c r="A297" s="101"/>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ht="12.75" customHeight="1">
      <c r="A298" s="101"/>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ht="12.75" customHeight="1">
      <c r="A299" s="101"/>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ht="12.75" customHeight="1">
      <c r="A300" s="101"/>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ht="12.75" customHeight="1">
      <c r="A301" s="101"/>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ht="12.75" customHeight="1">
      <c r="A302" s="101"/>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ht="12.75" customHeight="1">
      <c r="A303" s="101"/>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ht="12.75" customHeight="1">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ht="12.75" customHeight="1">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ht="12.75" customHeight="1">
      <c r="A306" s="101"/>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ht="12.75" customHeight="1">
      <c r="A307" s="101"/>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ht="12.75" customHeight="1">
      <c r="A308" s="101"/>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ht="12.75" customHeight="1">
      <c r="A309" s="101"/>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ht="12.75" customHeight="1">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ht="12.75" customHeight="1">
      <c r="A311" s="101"/>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ht="12.75" customHeight="1">
      <c r="A312" s="101"/>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ht="12.75" customHeight="1">
      <c r="A313" s="101"/>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ht="12.75" customHeight="1">
      <c r="A314" s="101"/>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ht="12.75" customHeight="1">
      <c r="A315" s="101"/>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ht="12.75" customHeight="1">
      <c r="A316" s="101"/>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ht="12.75" customHeight="1">
      <c r="A317" s="101"/>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ht="12.75" customHeight="1">
      <c r="A318" s="101"/>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ht="12.75" customHeight="1">
      <c r="A319" s="101"/>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ht="12.75" customHeight="1">
      <c r="A320" s="101"/>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ht="12.75" customHeight="1">
      <c r="A321" s="101"/>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ht="12.75" customHeight="1">
      <c r="A322" s="101"/>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ht="12.75" customHeight="1">
      <c r="A323" s="101"/>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ht="12.75" customHeight="1">
      <c r="A324" s="101"/>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ht="12.75" customHeight="1">
      <c r="A325" s="101"/>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ht="12.75" customHeight="1">
      <c r="A326" s="101"/>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ht="12.75" customHeight="1">
      <c r="A327" s="101"/>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ht="12.75" customHeight="1">
      <c r="A328" s="101"/>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ht="12.75" customHeight="1">
      <c r="A329" s="101"/>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ht="12.75" customHeight="1">
      <c r="A330" s="101"/>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ht="12.75" customHeight="1">
      <c r="A331" s="101"/>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ht="12.75" customHeight="1">
      <c r="A332" s="101"/>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ht="12.75" customHeight="1">
      <c r="A333" s="101"/>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ht="12.75" customHeight="1">
      <c r="A334" s="101"/>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ht="12.75" customHeight="1">
      <c r="A335" s="101"/>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ht="12.75" customHeight="1">
      <c r="A336" s="101"/>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ht="12.75" customHeight="1">
      <c r="A337" s="101"/>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ht="12.75" customHeight="1">
      <c r="A338" s="101"/>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ht="12.75" customHeight="1">
      <c r="A339" s="101"/>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ht="12.75" customHeight="1">
      <c r="A340" s="101"/>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ht="12.75" customHeight="1">
      <c r="A341" s="101"/>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ht="12.75" customHeight="1">
      <c r="A342" s="101"/>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ht="12.75" customHeight="1">
      <c r="A343" s="101"/>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ht="12.75" customHeight="1">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ht="12.75" customHeight="1">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ht="12.75" customHeight="1">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ht="12.75" customHeight="1">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ht="12.75" customHeight="1">
      <c r="A348" s="101"/>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ht="12.75" customHeight="1">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ht="12.75" customHeight="1">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ht="12.75" customHeight="1">
      <c r="A351" s="101"/>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ht="12.75" customHeight="1">
      <c r="A352" s="101"/>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ht="12.75" customHeight="1">
      <c r="A353" s="101"/>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ht="12.75" customHeight="1">
      <c r="A354" s="101"/>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ht="12.75" customHeight="1">
      <c r="A355" s="101"/>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ht="12.75" customHeight="1">
      <c r="A356" s="101"/>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ht="12.75" customHeight="1">
      <c r="A357" s="101"/>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ht="12.75" customHeight="1">
      <c r="A358" s="101"/>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ht="12.75" customHeight="1">
      <c r="A359" s="101"/>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ht="12.75" customHeight="1">
      <c r="A360" s="101"/>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ht="12.75" customHeight="1">
      <c r="A361" s="101"/>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ht="12.75" customHeight="1">
      <c r="A362" s="101"/>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ht="12.75" customHeight="1">
      <c r="A363" s="101"/>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ht="12.75" customHeight="1">
      <c r="A364" s="101"/>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ht="12.75" customHeight="1">
      <c r="A365" s="101"/>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ht="12.75" customHeight="1">
      <c r="A366" s="101"/>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ht="12.75" customHeight="1">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ht="12.75" customHeight="1">
      <c r="A368" s="101"/>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ht="12.75" customHeight="1">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ht="12.75" customHeight="1">
      <c r="A370" s="101"/>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ht="12.75" customHeight="1">
      <c r="A371" s="101"/>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ht="12.75" customHeight="1">
      <c r="A372" s="101"/>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ht="12.75" customHeight="1">
      <c r="A373" s="101"/>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ht="12.75" customHeight="1">
      <c r="A374" s="101"/>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ht="12.75" customHeight="1">
      <c r="A375" s="101"/>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ht="12.75" customHeight="1">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ht="12.75" customHeight="1">
      <c r="A377" s="101"/>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ht="12.75" customHeight="1">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ht="12.75" customHeight="1">
      <c r="A379" s="101"/>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ht="12.75" customHeight="1">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ht="12.75" customHeight="1">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ht="12.75" customHeight="1">
      <c r="A382" s="101"/>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ht="12.75" customHeight="1">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ht="12.75" customHeight="1">
      <c r="A384" s="101"/>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ht="12.75" customHeight="1">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ht="12.75" customHeight="1">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ht="12.75" customHeight="1">
      <c r="A387" s="101"/>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ht="12.75" customHeight="1">
      <c r="A388" s="101"/>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ht="12.75" customHeight="1">
      <c r="A389" s="101"/>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ht="12.75" customHeight="1">
      <c r="A390" s="101"/>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ht="12.75" customHeight="1">
      <c r="A391" s="101"/>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ht="12.75" customHeight="1">
      <c r="A392" s="101"/>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ht="12.75" customHeight="1">
      <c r="A393" s="101"/>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ht="12.75" customHeight="1">
      <c r="A394" s="101"/>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ht="12.75" customHeight="1">
      <c r="A395" s="101"/>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ht="12.75" customHeight="1">
      <c r="A396" s="101"/>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ht="12.75" customHeight="1">
      <c r="A397" s="101"/>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ht="12.75" customHeight="1">
      <c r="A398" s="101"/>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ht="12.75" customHeight="1">
      <c r="A399" s="101"/>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ht="12.75" customHeight="1">
      <c r="A400" s="101"/>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ht="12.75" customHeight="1">
      <c r="A401" s="101"/>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ht="12.75" customHeight="1">
      <c r="A402" s="101"/>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ht="12.75" customHeight="1">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ht="12.75" customHeight="1">
      <c r="A404" s="101"/>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ht="12.75" customHeight="1">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ht="12.75" customHeight="1">
      <c r="A406" s="101"/>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ht="12.75" customHeight="1">
      <c r="A407" s="101"/>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ht="12.75" customHeight="1">
      <c r="A408" s="101"/>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ht="12.75" customHeight="1">
      <c r="A409" s="101"/>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ht="12.75" customHeight="1">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ht="12.75" customHeight="1">
      <c r="A411" s="101"/>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ht="12.75" customHeight="1">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ht="12.75" customHeight="1">
      <c r="A413" s="101"/>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ht="12.75" customHeight="1">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ht="12.75" customHeight="1">
      <c r="A415" s="101"/>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ht="12.75" customHeight="1">
      <c r="A416" s="101"/>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ht="12.75" customHeight="1">
      <c r="A417" s="101"/>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ht="12.75" customHeight="1">
      <c r="A418" s="101"/>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ht="12.75" customHeight="1">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ht="12.75" customHeight="1">
      <c r="A420" s="101"/>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ht="12.75" customHeight="1">
      <c r="A421" s="101"/>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ht="12.75" customHeight="1">
      <c r="A422" s="101"/>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ht="12.75" customHeight="1">
      <c r="A423" s="101"/>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ht="12.75" customHeight="1">
      <c r="A424" s="101"/>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ht="12.75" customHeight="1">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ht="12.75" customHeight="1">
      <c r="A426" s="101"/>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ht="12.75" customHeight="1">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ht="12.75" customHeight="1">
      <c r="A428" s="101"/>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ht="12.75" customHeight="1">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ht="12.75" customHeight="1">
      <c r="A430" s="101"/>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ht="12.75" customHeight="1">
      <c r="A431" s="101"/>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ht="12.75" customHeight="1">
      <c r="A432" s="101"/>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ht="12.75" customHeight="1">
      <c r="A433" s="101"/>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ht="12.75" customHeight="1">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ht="12.75" customHeight="1">
      <c r="A435" s="101"/>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ht="12.75" customHeight="1">
      <c r="A436" s="101"/>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ht="12.75" customHeight="1">
      <c r="A437" s="101"/>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ht="12.75" customHeight="1">
      <c r="A438" s="101"/>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ht="12.75" customHeight="1">
      <c r="A439" s="101"/>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ht="12.75" customHeight="1">
      <c r="A440" s="101"/>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ht="12.75" customHeight="1">
      <c r="A441" s="101"/>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ht="12.75" customHeight="1">
      <c r="A442" s="101"/>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ht="12.75" customHeight="1">
      <c r="A443" s="101"/>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ht="12.75" customHeight="1">
      <c r="A444" s="101"/>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ht="12.75" customHeight="1">
      <c r="A445" s="101"/>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ht="12.75" customHeight="1">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ht="12.75" customHeight="1">
      <c r="A447" s="101"/>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ht="12.75" customHeight="1">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ht="12.75" customHeight="1">
      <c r="A449" s="101"/>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ht="12.75" customHeight="1">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ht="12.75" customHeight="1">
      <c r="A451" s="101"/>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ht="12.75" customHeight="1">
      <c r="A452" s="101"/>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ht="12.75" customHeight="1">
      <c r="A453" s="101"/>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ht="12.75" customHeight="1">
      <c r="A454" s="101"/>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ht="12.75" customHeight="1">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ht="12.75" customHeight="1">
      <c r="A456" s="101"/>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ht="12.75" customHeight="1">
      <c r="A457" s="101"/>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ht="12.75" customHeight="1">
      <c r="A458" s="101"/>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ht="12.75" customHeight="1">
      <c r="A459" s="101"/>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ht="12.75" customHeight="1">
      <c r="A460" s="101"/>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ht="12.75" customHeight="1">
      <c r="A461" s="101"/>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ht="12.75" customHeight="1">
      <c r="A462" s="101"/>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ht="12.75" customHeight="1">
      <c r="A463" s="101"/>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ht="12.75" customHeight="1">
      <c r="A464" s="101"/>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ht="12.75" customHeight="1">
      <c r="A465" s="101"/>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ht="12.75" customHeight="1">
      <c r="A466" s="101"/>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ht="12.75" customHeight="1">
      <c r="A467" s="101"/>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ht="12.75" customHeight="1">
      <c r="A468" s="101"/>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ht="12.75" customHeight="1">
      <c r="A469" s="101"/>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ht="12.75" customHeight="1">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ht="12.75" customHeight="1">
      <c r="A471" s="101"/>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ht="12.75" customHeight="1">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ht="12.75" customHeight="1">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ht="12.75" customHeight="1">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ht="12.75" customHeight="1">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ht="12.75" customHeight="1">
      <c r="A476" s="101"/>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ht="12.75" customHeight="1">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ht="12.75" customHeight="1">
      <c r="A478" s="101"/>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ht="12.75" customHeight="1">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ht="12.75" customHeight="1">
      <c r="A480" s="101"/>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ht="12.75" customHeight="1">
      <c r="A481" s="101"/>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ht="12.75" customHeight="1">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ht="12.75" customHeight="1">
      <c r="A483" s="101"/>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ht="12.75" customHeight="1">
      <c r="A484" s="101"/>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ht="12.75" customHeight="1">
      <c r="A485" s="101"/>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ht="12.75" customHeight="1">
      <c r="A486" s="101"/>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ht="12.75" customHeight="1">
      <c r="A487" s="101"/>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ht="12.75" customHeight="1">
      <c r="A488" s="101"/>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ht="12.75" customHeight="1">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ht="12.75" customHeight="1">
      <c r="A490" s="101"/>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ht="12.75" customHeight="1">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ht="12.75" customHeight="1">
      <c r="A492" s="101"/>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ht="12.75" customHeight="1">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ht="12.75" customHeight="1">
      <c r="A494" s="101"/>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ht="12.75" customHeight="1">
      <c r="A495" s="101"/>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ht="12.75" customHeight="1">
      <c r="A496" s="101"/>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ht="12.75" customHeight="1">
      <c r="A497" s="101"/>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ht="12.75" customHeight="1">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ht="12.75" customHeight="1">
      <c r="A499" s="101"/>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ht="12.75" customHeight="1">
      <c r="A500" s="101"/>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ht="12.75" customHeight="1">
      <c r="A501" s="101"/>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ht="12.75" customHeight="1">
      <c r="A502" s="101"/>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ht="12.75" customHeight="1">
      <c r="A503" s="101"/>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ht="12.75" customHeight="1">
      <c r="A504" s="101"/>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ht="12.75" customHeight="1">
      <c r="A505" s="101"/>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ht="12.75" customHeight="1">
      <c r="A506" s="101"/>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ht="12.75" customHeight="1">
      <c r="A507" s="101"/>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ht="12.75" customHeight="1">
      <c r="A508" s="101"/>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ht="12.75" customHeight="1">
      <c r="A509" s="101"/>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ht="12.75" customHeight="1">
      <c r="A510" s="101"/>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ht="12.75" customHeight="1">
      <c r="A511" s="101"/>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ht="12.75" customHeight="1">
      <c r="A512" s="101"/>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ht="12.75" customHeight="1">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ht="12.75" customHeight="1">
      <c r="A514" s="101"/>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ht="12.75" customHeight="1">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ht="12.75" customHeight="1">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ht="12.75" customHeight="1">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ht="12.75" customHeight="1">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ht="12.75" customHeight="1">
      <c r="A519" s="101"/>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ht="12.75" customHeight="1">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ht="12.75" customHeight="1">
      <c r="A521" s="101"/>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ht="12.75" customHeight="1">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ht="12.75" customHeight="1">
      <c r="A523" s="101"/>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ht="12.75" customHeight="1">
      <c r="A524" s="101"/>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ht="12.75" customHeight="1">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ht="12.75" customHeight="1">
      <c r="A526" s="101"/>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ht="12.75" customHeight="1">
      <c r="A527" s="101"/>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ht="12.75" customHeight="1">
      <c r="A528" s="101"/>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ht="12.75" customHeight="1">
      <c r="A529" s="101"/>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ht="12.75" customHeight="1">
      <c r="A530" s="101"/>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ht="12.75" customHeight="1">
      <c r="A531" s="101"/>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ht="12.75" customHeight="1">
      <c r="A532" s="101"/>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ht="12.75" customHeight="1">
      <c r="A533" s="101"/>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ht="12.75" customHeight="1">
      <c r="A534" s="101"/>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ht="12.75" customHeight="1">
      <c r="A535" s="101"/>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ht="12.75" customHeight="1">
      <c r="A536" s="101"/>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ht="12.75" customHeight="1">
      <c r="A537" s="101"/>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ht="12.75" customHeight="1">
      <c r="A538" s="101"/>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ht="12.75" customHeight="1">
      <c r="A539" s="101"/>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ht="12.75" customHeight="1">
      <c r="A540" s="101"/>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ht="12.75" customHeight="1">
      <c r="A541" s="101"/>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ht="12.75" customHeight="1">
      <c r="A542" s="101"/>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ht="12.75" customHeight="1">
      <c r="A543" s="101"/>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ht="12.75" customHeight="1">
      <c r="A544" s="101"/>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ht="12.75" customHeight="1">
      <c r="A545" s="101"/>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ht="12.75" customHeight="1">
      <c r="A546" s="101"/>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ht="12.75" customHeight="1">
      <c r="A547" s="101"/>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ht="12.75" customHeight="1">
      <c r="A548" s="101"/>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ht="12.75" customHeight="1">
      <c r="A549" s="101"/>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ht="12.75" customHeight="1">
      <c r="A550" s="101"/>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ht="12.75" customHeight="1">
      <c r="A551" s="101"/>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ht="12.75" customHeight="1">
      <c r="A552" s="101"/>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ht="12.75" customHeight="1">
      <c r="A553" s="101"/>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ht="12.75" customHeight="1">
      <c r="A554" s="101"/>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ht="12.75" customHeight="1">
      <c r="A555" s="101"/>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ht="12.75" customHeight="1">
      <c r="A556" s="101"/>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ht="12.75" customHeight="1">
      <c r="A557" s="101"/>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ht="12.75" customHeight="1">
      <c r="A558" s="101"/>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ht="12.75" customHeight="1">
      <c r="A559" s="101"/>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ht="12.75" customHeight="1">
      <c r="A560" s="101"/>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ht="12.75" customHeight="1">
      <c r="A561" s="101"/>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ht="12.75" customHeight="1">
      <c r="A562" s="101"/>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ht="12.75" customHeight="1">
      <c r="A563" s="101"/>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ht="12.75" customHeight="1">
      <c r="A564" s="101"/>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ht="12.75" customHeight="1">
      <c r="A565" s="101"/>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ht="12.75" customHeight="1">
      <c r="A566" s="101"/>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ht="12.75" customHeight="1">
      <c r="A567" s="101"/>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ht="12.75" customHeight="1">
      <c r="A568" s="101"/>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ht="12.75" customHeight="1">
      <c r="A569" s="101"/>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ht="12.75" customHeight="1">
      <c r="A570" s="101"/>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ht="12.75" customHeight="1">
      <c r="A571" s="101"/>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ht="12.75" customHeight="1">
      <c r="A572" s="101"/>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ht="12.75" customHeight="1">
      <c r="A573" s="101"/>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ht="12.75" customHeight="1">
      <c r="A574" s="101"/>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ht="12.75" customHeight="1">
      <c r="A575" s="101"/>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ht="12.75" customHeight="1">
      <c r="A576" s="101"/>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ht="12.75" customHeight="1">
      <c r="A577" s="101"/>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ht="12.75" customHeight="1">
      <c r="A578" s="101"/>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ht="12.75" customHeight="1">
      <c r="A579" s="101"/>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ht="12.75" customHeight="1">
      <c r="A580" s="101"/>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ht="12.75" customHeight="1">
      <c r="A581" s="101"/>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ht="12.75" customHeight="1">
      <c r="A582" s="101"/>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ht="12.75" customHeight="1">
      <c r="A583" s="101"/>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ht="12.75" customHeight="1">
      <c r="A584" s="101"/>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ht="12.75" customHeight="1">
      <c r="A585" s="101"/>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ht="12.75" customHeight="1">
      <c r="A586" s="101"/>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ht="12.75" customHeight="1">
      <c r="A587" s="101"/>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ht="12.75" customHeight="1">
      <c r="A588" s="101"/>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ht="12.75" customHeight="1">
      <c r="A589" s="101"/>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ht="12.75" customHeight="1">
      <c r="A590" s="101"/>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ht="12.75" customHeight="1">
      <c r="A591" s="101"/>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ht="12.75" customHeight="1">
      <c r="A592" s="101"/>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ht="12.75" customHeight="1">
      <c r="A593" s="101"/>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ht="12.75" customHeight="1">
      <c r="A594" s="101"/>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ht="12.75" customHeight="1">
      <c r="A595" s="101"/>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ht="12.75" customHeight="1">
      <c r="A596" s="101"/>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ht="12.75" customHeight="1">
      <c r="A597" s="101"/>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ht="12.75" customHeight="1">
      <c r="A598" s="101"/>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ht="12.75" customHeight="1">
      <c r="A599" s="101"/>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ht="12.75" customHeight="1">
      <c r="A600" s="101"/>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ht="12.75" customHeight="1">
      <c r="A601" s="101"/>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ht="12.75" customHeight="1">
      <c r="A602" s="101"/>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ht="12.75" customHeight="1">
      <c r="A603" s="101"/>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ht="12.75" customHeight="1">
      <c r="A604" s="101"/>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ht="12.75" customHeight="1">
      <c r="A605" s="101"/>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ht="12.75" customHeight="1">
      <c r="A606" s="101"/>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ht="12.75" customHeight="1">
      <c r="A607" s="101"/>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ht="12.75" customHeight="1">
      <c r="A608" s="101"/>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ht="12.75" customHeight="1">
      <c r="A609" s="101"/>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ht="12.75" customHeight="1">
      <c r="A610" s="101"/>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ht="12.75" customHeight="1">
      <c r="A611" s="101"/>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ht="12.75" customHeight="1">
      <c r="A612" s="101"/>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ht="12.75" customHeight="1">
      <c r="A613" s="101"/>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ht="12.75" customHeight="1">
      <c r="A614" s="101"/>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ht="12.75" customHeight="1">
      <c r="A615" s="101"/>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ht="12.75" customHeight="1">
      <c r="A616" s="101"/>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ht="12.75" customHeight="1">
      <c r="A617" s="101"/>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ht="12.75" customHeight="1">
      <c r="A618" s="101"/>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ht="12.75" customHeight="1">
      <c r="A619" s="101"/>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ht="12.75" customHeight="1">
      <c r="A620" s="101"/>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ht="12.75" customHeight="1">
      <c r="A621" s="101"/>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ht="12.75" customHeight="1">
      <c r="A622" s="101"/>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ht="12.75" customHeight="1">
      <c r="A623" s="101"/>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ht="12.75" customHeight="1">
      <c r="A624" s="101"/>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ht="12.75" customHeight="1">
      <c r="A625" s="101"/>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ht="12.75" customHeight="1">
      <c r="A626" s="101"/>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ht="12.75" customHeight="1">
      <c r="A627" s="101"/>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ht="12.75" customHeight="1">
      <c r="A628" s="101"/>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ht="12.75" customHeight="1">
      <c r="A629" s="101"/>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ht="12.75" customHeight="1">
      <c r="A630" s="101"/>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ht="12.75" customHeight="1">
      <c r="A631" s="101"/>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ht="12.75" customHeight="1">
      <c r="A632" s="101"/>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ht="12.75" customHeight="1">
      <c r="A633" s="101"/>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ht="12.75" customHeight="1">
      <c r="A634" s="101"/>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ht="12.75" customHeight="1">
      <c r="A635" s="101"/>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ht="12.75" customHeight="1">
      <c r="A636" s="101"/>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ht="12.75" customHeight="1">
      <c r="A637" s="101"/>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ht="12.75" customHeight="1">
      <c r="A638" s="101"/>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ht="12.75" customHeight="1">
      <c r="A639" s="101"/>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ht="12.75" customHeight="1">
      <c r="A640" s="101"/>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ht="12.75" customHeight="1">
      <c r="A641" s="101"/>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ht="12.75" customHeight="1">
      <c r="A642" s="101"/>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ht="12.75" customHeight="1">
      <c r="A643" s="101"/>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ht="12.75" customHeight="1">
      <c r="A644" s="101"/>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ht="12.75" customHeight="1">
      <c r="A645" s="101"/>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ht="12.75" customHeight="1">
      <c r="A646" s="101"/>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ht="12.75" customHeight="1">
      <c r="A647" s="101"/>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ht="12.75" customHeight="1">
      <c r="A648" s="101"/>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ht="12.75" customHeight="1">
      <c r="A649" s="101"/>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ht="12.75" customHeight="1">
      <c r="A650" s="101"/>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ht="12.75" customHeight="1">
      <c r="A651" s="101"/>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ht="12.75" customHeight="1">
      <c r="A652" s="101"/>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ht="12.75" customHeight="1">
      <c r="A653" s="101"/>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ht="12.75" customHeight="1">
      <c r="A654" s="101"/>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ht="12.75" customHeight="1">
      <c r="A655" s="101"/>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ht="12.75" customHeight="1">
      <c r="A656" s="101"/>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ht="12.75" customHeight="1">
      <c r="A657" s="101"/>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ht="12.75" customHeight="1">
      <c r="A658" s="101"/>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ht="12.75" customHeight="1">
      <c r="A659" s="101"/>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ht="12.75" customHeight="1">
      <c r="A660" s="101"/>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ht="12.75" customHeight="1">
      <c r="A661" s="101"/>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ht="12.75" customHeight="1">
      <c r="A662" s="101"/>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ht="12.75" customHeight="1">
      <c r="A663" s="101"/>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ht="12.75" customHeight="1">
      <c r="A664" s="101"/>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ht="12.75" customHeight="1">
      <c r="A665" s="101"/>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ht="12.75" customHeight="1">
      <c r="A666" s="101"/>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ht="12.75" customHeight="1">
      <c r="A667" s="101"/>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ht="12.75" customHeight="1">
      <c r="A668" s="101"/>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ht="12.75" customHeight="1">
      <c r="A669" s="101"/>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ht="12.75" customHeight="1">
      <c r="A670" s="101"/>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ht="12.75" customHeight="1">
      <c r="A671" s="101"/>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ht="12.75" customHeight="1">
      <c r="A672" s="101"/>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ht="12.75" customHeight="1">
      <c r="A673" s="101"/>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ht="12.75" customHeight="1">
      <c r="A674" s="101"/>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ht="12.75" customHeight="1">
      <c r="A675" s="101"/>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ht="12.75" customHeight="1">
      <c r="A676" s="101"/>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ht="12.75" customHeight="1">
      <c r="A677" s="101"/>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ht="12.75" customHeight="1">
      <c r="A678" s="101"/>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ht="12.75" customHeight="1">
      <c r="A679" s="101"/>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ht="12.75" customHeight="1">
      <c r="A680" s="101"/>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ht="12.75" customHeight="1">
      <c r="A681" s="101"/>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ht="12.75" customHeight="1">
      <c r="A682" s="101"/>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ht="12.75" customHeight="1">
      <c r="A683" s="101"/>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ht="12.75" customHeight="1">
      <c r="A684" s="101"/>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ht="12.75" customHeight="1">
      <c r="A685" s="101"/>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ht="12.75" customHeight="1">
      <c r="A686" s="101"/>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ht="12.75" customHeight="1">
      <c r="A687" s="101"/>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ht="12.75" customHeight="1">
      <c r="A688" s="101"/>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ht="12.75" customHeight="1">
      <c r="A689" s="101"/>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ht="12.75" customHeight="1">
      <c r="A690" s="101"/>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ht="12.75" customHeight="1">
      <c r="A691" s="101"/>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ht="12.75" customHeight="1">
      <c r="A692" s="101"/>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ht="12.75" customHeight="1">
      <c r="A693" s="101"/>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ht="12.75" customHeight="1">
      <c r="A694" s="101"/>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ht="12.75" customHeight="1">
      <c r="A695" s="101"/>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ht="12.75" customHeight="1">
      <c r="A696" s="101"/>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ht="12.75" customHeight="1">
      <c r="A697" s="101"/>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ht="12.75" customHeight="1">
      <c r="A698" s="101"/>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ht="12.75" customHeight="1">
      <c r="A699" s="101"/>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ht="12.75" customHeight="1">
      <c r="A700" s="101"/>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ht="12.75" customHeight="1">
      <c r="A701" s="101"/>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ht="12.75" customHeight="1">
      <c r="A702" s="101"/>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ht="12.75" customHeight="1">
      <c r="A703" s="101"/>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ht="12.75" customHeight="1">
      <c r="A704" s="101"/>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ht="12.75" customHeight="1">
      <c r="A705" s="101"/>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ht="12.75" customHeight="1">
      <c r="A706" s="101"/>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ht="12.75" customHeight="1">
      <c r="A707" s="101"/>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ht="12.75" customHeight="1">
      <c r="A708" s="101"/>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ht="12.75" customHeight="1">
      <c r="A709" s="101"/>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ht="12.75" customHeight="1">
      <c r="A710" s="101"/>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ht="12.75" customHeight="1">
      <c r="A711" s="101"/>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ht="12.75" customHeight="1">
      <c r="A712" s="101"/>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ht="12.75" customHeight="1">
      <c r="A713" s="101"/>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ht="12.75" customHeight="1">
      <c r="A714" s="101"/>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ht="12.75" customHeight="1">
      <c r="A715" s="101"/>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ht="12.75" customHeight="1">
      <c r="A716" s="101"/>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ht="12.75" customHeight="1">
      <c r="A717" s="101"/>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ht="12.75" customHeight="1">
      <c r="A718" s="101"/>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ht="12.75" customHeight="1">
      <c r="A719" s="101"/>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ht="12.75" customHeight="1">
      <c r="A720" s="101"/>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ht="12.75" customHeight="1">
      <c r="A721" s="101"/>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ht="12.75" customHeight="1">
      <c r="A722" s="101"/>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ht="12.75" customHeight="1">
      <c r="A723" s="101"/>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ht="12.75" customHeight="1">
      <c r="A724" s="101"/>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ht="12.75" customHeight="1">
      <c r="A725" s="101"/>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ht="12.75" customHeight="1">
      <c r="A726" s="101"/>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ht="12.75" customHeight="1">
      <c r="A727" s="101"/>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ht="12.75" customHeight="1">
      <c r="A728" s="101"/>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ht="12.75" customHeight="1">
      <c r="A729" s="101"/>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ht="12.75" customHeight="1">
      <c r="A730" s="101"/>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ht="12.75" customHeight="1">
      <c r="A731" s="101"/>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ht="12.75" customHeight="1">
      <c r="A732" s="101"/>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ht="12.75" customHeight="1">
      <c r="A733" s="101"/>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ht="12.75" customHeight="1">
      <c r="A734" s="101"/>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ht="12.75" customHeight="1">
      <c r="A735" s="101"/>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ht="12.75" customHeight="1">
      <c r="A736" s="101"/>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ht="12.75" customHeight="1">
      <c r="A737" s="101"/>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ht="12.75" customHeight="1">
      <c r="A738" s="101"/>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ht="12.75" customHeight="1">
      <c r="A739" s="101"/>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ht="12.75" customHeight="1">
      <c r="A740" s="101"/>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ht="12.75" customHeight="1">
      <c r="A741" s="101"/>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ht="12.75" customHeight="1">
      <c r="A742" s="101"/>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ht="12.75" customHeight="1">
      <c r="A743" s="101"/>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ht="12.75" customHeight="1">
      <c r="A744" s="101"/>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ht="12.75" customHeight="1">
      <c r="A745" s="101"/>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ht="12.75" customHeight="1">
      <c r="A746" s="101"/>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ht="12.75" customHeight="1">
      <c r="A747" s="101"/>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ht="12.75" customHeight="1">
      <c r="A748" s="101"/>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ht="12.75" customHeight="1">
      <c r="A749" s="101"/>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ht="12.75" customHeight="1">
      <c r="A750" s="101"/>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ht="12.75" customHeight="1">
      <c r="A751" s="101"/>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ht="12.75" customHeight="1">
      <c r="A752" s="101"/>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ht="12.75" customHeight="1">
      <c r="A753" s="101"/>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ht="12.75" customHeight="1">
      <c r="A754" s="101"/>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ht="12.75" customHeight="1">
      <c r="A755" s="101"/>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ht="12.75" customHeight="1">
      <c r="A756" s="101"/>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ht="12.75" customHeight="1">
      <c r="A757" s="101"/>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ht="12.75" customHeight="1">
      <c r="A758" s="101"/>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ht="12.75" customHeight="1">
      <c r="A759" s="101"/>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ht="12.75" customHeight="1">
      <c r="A760" s="101"/>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ht="12.75" customHeight="1">
      <c r="A761" s="101"/>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ht="12.75" customHeight="1">
      <c r="A762" s="101"/>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ht="12.75" customHeight="1">
      <c r="A763" s="101"/>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ht="12.75" customHeight="1">
      <c r="A764" s="101"/>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ht="12.75" customHeight="1">
      <c r="A765" s="101"/>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ht="12.75" customHeight="1">
      <c r="A766" s="101"/>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ht="12.75" customHeight="1">
      <c r="A767" s="101"/>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ht="12.75" customHeight="1">
      <c r="A768" s="101"/>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ht="12.75" customHeight="1">
      <c r="A769" s="101"/>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ht="12.75" customHeight="1">
      <c r="A770" s="101"/>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ht="12.75" customHeight="1">
      <c r="A771" s="101"/>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ht="12.75" customHeight="1">
      <c r="A772" s="101"/>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ht="12.75" customHeight="1">
      <c r="A773" s="101"/>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ht="12.75" customHeight="1">
      <c r="A774" s="101"/>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ht="12.75" customHeight="1">
      <c r="A775" s="101"/>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ht="12.75" customHeight="1">
      <c r="A776" s="101"/>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ht="12.75" customHeight="1">
      <c r="A777" s="101"/>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ht="12.75" customHeight="1">
      <c r="A778" s="101"/>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ht="12.75" customHeight="1">
      <c r="A779" s="101"/>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ht="12.75" customHeight="1">
      <c r="A780" s="101"/>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ht="12.75" customHeight="1">
      <c r="A781" s="101"/>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ht="12.75" customHeight="1">
      <c r="A782" s="101"/>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ht="12.75" customHeight="1">
      <c r="A783" s="101"/>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ht="12.75" customHeight="1">
      <c r="A784" s="101"/>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ht="12.75" customHeight="1">
      <c r="A785" s="101"/>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ht="12.75" customHeight="1">
      <c r="A786" s="101"/>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ht="12.75" customHeight="1">
      <c r="A787" s="101"/>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ht="12.75" customHeight="1">
      <c r="A788" s="101"/>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ht="12.75" customHeight="1">
      <c r="A789" s="101"/>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ht="12.75" customHeight="1">
      <c r="A790" s="101"/>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ht="12.75" customHeight="1">
      <c r="A791" s="101"/>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ht="12.75" customHeight="1">
      <c r="A792" s="101"/>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ht="12.75" customHeight="1">
      <c r="A793" s="101"/>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ht="12.75" customHeight="1">
      <c r="A794" s="101"/>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ht="12.75" customHeight="1">
      <c r="A795" s="101"/>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ht="12.75" customHeight="1">
      <c r="A796" s="101"/>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ht="12.75" customHeight="1">
      <c r="A797" s="101"/>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ht="12.75" customHeight="1">
      <c r="A798" s="101"/>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ht="12.75" customHeight="1">
      <c r="A799" s="101"/>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ht="12.75" customHeight="1">
      <c r="A800" s="101"/>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ht="12.75" customHeight="1">
      <c r="A801" s="101"/>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ht="12.75" customHeight="1">
      <c r="A802" s="101"/>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ht="12.75" customHeight="1">
      <c r="A803" s="101"/>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ht="12.75" customHeight="1">
      <c r="A804" s="101"/>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ht="12.75" customHeight="1">
      <c r="A805" s="101"/>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ht="12.75" customHeight="1">
      <c r="A806" s="101"/>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ht="12.75" customHeight="1">
      <c r="A807" s="101"/>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ht="12.75" customHeight="1">
      <c r="A808" s="101"/>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ht="12.75" customHeight="1">
      <c r="A809" s="101"/>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ht="12.75" customHeight="1">
      <c r="A810" s="101"/>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ht="12.75" customHeight="1">
      <c r="A811" s="101"/>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ht="12.75" customHeight="1">
      <c r="A812" s="101"/>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ht="12.75" customHeight="1">
      <c r="A813" s="101"/>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ht="12.75" customHeight="1">
      <c r="A814" s="101"/>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ht="12.75" customHeight="1">
      <c r="A815" s="101"/>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ht="12.75" customHeight="1">
      <c r="A816" s="101"/>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ht="12.75" customHeight="1">
      <c r="A817" s="101"/>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ht="12.75" customHeight="1">
      <c r="A818" s="101"/>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ht="12.75" customHeight="1">
      <c r="A819" s="101"/>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ht="12.75" customHeight="1">
      <c r="A820" s="101"/>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ht="12.75" customHeight="1">
      <c r="A821" s="101"/>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ht="12.75" customHeight="1">
      <c r="A822" s="101"/>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ht="12.75" customHeight="1">
      <c r="A823" s="101"/>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ht="12.75" customHeight="1">
      <c r="A824" s="101"/>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ht="12.75" customHeight="1">
      <c r="A825" s="101"/>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ht="12.75" customHeight="1">
      <c r="A826" s="101"/>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ht="12.75" customHeight="1">
      <c r="A827" s="101"/>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ht="12.75" customHeight="1">
      <c r="A828" s="101"/>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ht="12.75" customHeight="1">
      <c r="A829" s="101"/>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ht="12.75" customHeight="1">
      <c r="A830" s="101"/>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ht="12.75" customHeight="1">
      <c r="A831" s="101"/>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ht="12.75" customHeight="1">
      <c r="A832" s="101"/>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ht="12.75" customHeight="1">
      <c r="A833" s="101"/>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ht="12.75" customHeight="1">
      <c r="A834" s="101"/>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ht="12.75" customHeight="1">
      <c r="A835" s="101"/>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ht="12.75" customHeight="1">
      <c r="A836" s="101"/>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ht="12.75" customHeight="1">
      <c r="A837" s="101"/>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ht="12.75" customHeight="1">
      <c r="A838" s="101"/>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ht="12.75" customHeight="1">
      <c r="A839" s="101"/>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ht="12.75" customHeight="1">
      <c r="A840" s="101"/>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ht="12.75" customHeight="1">
      <c r="A841" s="101"/>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ht="12.75" customHeight="1">
      <c r="A842" s="101"/>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ht="12.75" customHeight="1">
      <c r="A843" s="101"/>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ht="12.75" customHeight="1">
      <c r="A844" s="101"/>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ht="12.75" customHeight="1">
      <c r="A845" s="101"/>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ht="12.75" customHeight="1">
      <c r="A846" s="101"/>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ht="12.75" customHeight="1">
      <c r="A847" s="101"/>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ht="12.75" customHeight="1">
      <c r="A848" s="101"/>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ht="12.75" customHeight="1">
      <c r="A849" s="101"/>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ht="12.75" customHeight="1">
      <c r="A850" s="101"/>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ht="12.75" customHeight="1">
      <c r="A851" s="101"/>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ht="12.75" customHeight="1">
      <c r="A852" s="101"/>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ht="12.75" customHeight="1">
      <c r="A853" s="101"/>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ht="12.75" customHeight="1">
      <c r="A854" s="101"/>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ht="12.75" customHeight="1">
      <c r="A855" s="101"/>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ht="12.75" customHeight="1">
      <c r="A856" s="101"/>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ht="12.75" customHeight="1">
      <c r="A857" s="101"/>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ht="12.75" customHeight="1">
      <c r="A858" s="101"/>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ht="12.75" customHeight="1">
      <c r="A859" s="101"/>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ht="12.75" customHeight="1">
      <c r="A860" s="101"/>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ht="12.75" customHeight="1">
      <c r="A861" s="101"/>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ht="12.75" customHeight="1">
      <c r="A862" s="101"/>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ht="12.75" customHeight="1">
      <c r="A863" s="101"/>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ht="12.75" customHeight="1">
      <c r="A864" s="101"/>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ht="12.75" customHeight="1">
      <c r="A865" s="101"/>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ht="12.75" customHeight="1">
      <c r="A866" s="101"/>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ht="12.75" customHeight="1">
      <c r="A867" s="101"/>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ht="12.75" customHeight="1">
      <c r="A868" s="101"/>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ht="12.75" customHeight="1">
      <c r="A869" s="101"/>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ht="12.75" customHeight="1">
      <c r="A870" s="101"/>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ht="12.75" customHeight="1">
      <c r="A871" s="101"/>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ht="12.75" customHeight="1">
      <c r="A872" s="101"/>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ht="12.75" customHeight="1">
      <c r="A873" s="101"/>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ht="12.75" customHeight="1">
      <c r="A874" s="101"/>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ht="12.75" customHeight="1">
      <c r="A875" s="101"/>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ht="12.75" customHeight="1">
      <c r="A876" s="101"/>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ht="12.75" customHeight="1">
      <c r="A877" s="101"/>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ht="12.75" customHeight="1">
      <c r="A878" s="101"/>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ht="12.75" customHeight="1">
      <c r="A879" s="101"/>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ht="12.75" customHeight="1">
      <c r="A880" s="101"/>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ht="12.75" customHeight="1">
      <c r="A881" s="101"/>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ht="12.75" customHeight="1">
      <c r="A882" s="101"/>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ht="12.75" customHeight="1">
      <c r="A883" s="101"/>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ht="12.75" customHeight="1">
      <c r="A884" s="101"/>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ht="12.75" customHeight="1">
      <c r="A885" s="101"/>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ht="12.75" customHeight="1">
      <c r="A886" s="101"/>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ht="12.75" customHeight="1">
      <c r="A887" s="101"/>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ht="12.75" customHeight="1">
      <c r="A888" s="101"/>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ht="12.75" customHeight="1">
      <c r="A889" s="101"/>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ht="12.75" customHeight="1">
      <c r="A890" s="101"/>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ht="12.75" customHeight="1">
      <c r="A891" s="101"/>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ht="12.75" customHeight="1">
      <c r="A892" s="101"/>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ht="12.75" customHeight="1">
      <c r="A893" s="101"/>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ht="12.75" customHeight="1">
      <c r="A894" s="101"/>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ht="12.75" customHeight="1">
      <c r="A895" s="101"/>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ht="12.75" customHeight="1">
      <c r="A896" s="101"/>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ht="12.75" customHeight="1">
      <c r="A897" s="101"/>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ht="12.75" customHeight="1">
      <c r="A898" s="101"/>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ht="12.75" customHeight="1">
      <c r="A899" s="101"/>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ht="12.75" customHeight="1">
      <c r="A900" s="101"/>
      <c r="B900" s="101"/>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ht="12.75" customHeight="1">
      <c r="A901" s="101"/>
      <c r="B901" s="101"/>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ht="12.75" customHeight="1">
      <c r="A902" s="101"/>
      <c r="B902" s="101"/>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ht="12.75" customHeight="1">
      <c r="A903" s="101"/>
      <c r="B903" s="101"/>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ht="12.75" customHeight="1">
      <c r="A904" s="101"/>
      <c r="B904" s="101"/>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ht="12.75" customHeight="1">
      <c r="A905" s="101"/>
      <c r="B905" s="101"/>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ht="12.75" customHeight="1">
      <c r="A906" s="101"/>
      <c r="B906" s="101"/>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ht="12.75" customHeight="1">
      <c r="A907" s="101"/>
      <c r="B907" s="101"/>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ht="12.75" customHeight="1">
      <c r="A908" s="101"/>
      <c r="B908" s="101"/>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ht="12.75" customHeight="1">
      <c r="A909" s="101"/>
      <c r="B909" s="101"/>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ht="12.75" customHeight="1">
      <c r="A910" s="101"/>
      <c r="B910" s="101"/>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ht="12.75" customHeight="1">
      <c r="A911" s="101"/>
      <c r="B911" s="101"/>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ht="12.75" customHeight="1">
      <c r="A912" s="101"/>
      <c r="B912" s="101"/>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ht="12.75" customHeight="1">
      <c r="A913" s="101"/>
      <c r="B913" s="101"/>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ht="12.75" customHeight="1">
      <c r="A914" s="101"/>
      <c r="B914" s="101"/>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ht="12.75" customHeight="1">
      <c r="A915" s="101"/>
      <c r="B915" s="101"/>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ht="12.75" customHeight="1">
      <c r="A916" s="101"/>
      <c r="B916" s="101"/>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ht="12.75" customHeight="1">
      <c r="A917" s="101"/>
      <c r="B917" s="101"/>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ht="12.75" customHeight="1">
      <c r="A918" s="101"/>
      <c r="B918" s="101"/>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ht="12.75" customHeight="1">
      <c r="A919" s="101"/>
      <c r="B919" s="101"/>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ht="12.75" customHeight="1">
      <c r="A920" s="101"/>
      <c r="B920" s="101"/>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ht="12.75" customHeight="1">
      <c r="A921" s="101"/>
      <c r="B921" s="101"/>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ht="12.75" customHeight="1">
      <c r="A922" s="101"/>
      <c r="B922" s="101"/>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ht="12.75" customHeight="1">
      <c r="A923" s="101"/>
      <c r="B923" s="101"/>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ht="12.75" customHeight="1">
      <c r="A924" s="101"/>
      <c r="B924" s="101"/>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ht="12.75" customHeight="1">
      <c r="A925" s="101"/>
      <c r="B925" s="101"/>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ht="12.75" customHeight="1">
      <c r="A926" s="101"/>
      <c r="B926" s="101"/>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ht="12.75" customHeight="1">
      <c r="A927" s="101"/>
      <c r="B927" s="101"/>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ht="12.75" customHeight="1">
      <c r="A928" s="101"/>
      <c r="B928" s="101"/>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ht="12.75" customHeight="1">
      <c r="A929" s="101"/>
      <c r="B929" s="101"/>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ht="12.75" customHeight="1">
      <c r="A930" s="101"/>
      <c r="B930" s="101"/>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ht="12.75" customHeight="1">
      <c r="A931" s="101"/>
      <c r="B931" s="101"/>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ht="12.75" customHeight="1">
      <c r="A932" s="101"/>
      <c r="B932" s="101"/>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ht="12.75" customHeight="1">
      <c r="A933" s="101"/>
      <c r="B933" s="101"/>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ht="12.75" customHeight="1">
      <c r="A934" s="101"/>
      <c r="B934" s="101"/>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ht="12.75" customHeight="1">
      <c r="A935" s="101"/>
      <c r="B935" s="101"/>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ht="12.75" customHeight="1">
      <c r="A936" s="101"/>
      <c r="B936" s="101"/>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ht="12.75" customHeight="1">
      <c r="A937" s="101"/>
      <c r="B937" s="101"/>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ht="12.75" customHeight="1">
      <c r="A938" s="101"/>
      <c r="B938" s="101"/>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ht="12.75" customHeight="1">
      <c r="A939" s="101"/>
      <c r="B939" s="101"/>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ht="12.75" customHeight="1">
      <c r="A940" s="101"/>
      <c r="B940" s="101"/>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ht="12.75" customHeight="1">
      <c r="A941" s="101"/>
      <c r="B941" s="101"/>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ht="12.75" customHeight="1">
      <c r="A942" s="101"/>
      <c r="B942" s="101"/>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ht="12.75" customHeight="1">
      <c r="A943" s="101"/>
      <c r="B943" s="101"/>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ht="12.75" customHeight="1">
      <c r="A944" s="101"/>
      <c r="B944" s="101"/>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ht="12.75" customHeight="1">
      <c r="A945" s="101"/>
      <c r="B945" s="101"/>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ht="12.75" customHeight="1">
      <c r="A946" s="101"/>
      <c r="B946" s="101"/>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ht="12.75" customHeight="1">
      <c r="A947" s="101"/>
      <c r="B947" s="101"/>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ht="12.75" customHeight="1">
      <c r="A948" s="101"/>
      <c r="B948" s="101"/>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ht="12.75" customHeight="1">
      <c r="A949" s="101"/>
      <c r="B949" s="101"/>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ht="12.75" customHeight="1">
      <c r="A950" s="101"/>
      <c r="B950" s="101"/>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ht="12.75" customHeight="1">
      <c r="A951" s="101"/>
      <c r="B951" s="101"/>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ht="12.75" customHeight="1">
      <c r="A952" s="101"/>
      <c r="B952" s="101"/>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ht="12.75" customHeight="1">
      <c r="A953" s="101"/>
      <c r="B953" s="101"/>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ht="12.75" customHeight="1">
      <c r="A954" s="101"/>
      <c r="B954" s="101"/>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ht="12.75" customHeight="1">
      <c r="A955" s="101"/>
      <c r="B955" s="101"/>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ht="12.75" customHeight="1">
      <c r="A956" s="101"/>
      <c r="B956" s="101"/>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ht="12.75" customHeight="1">
      <c r="A957" s="101"/>
      <c r="B957" s="101"/>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ht="12.75" customHeight="1">
      <c r="A958" s="101"/>
      <c r="B958" s="101"/>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ht="12.75" customHeight="1">
      <c r="A959" s="101"/>
      <c r="B959" s="101"/>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ht="12.75" customHeight="1">
      <c r="A960" s="101"/>
      <c r="B960" s="101"/>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ht="12.75" customHeight="1">
      <c r="A961" s="101"/>
      <c r="B961" s="101"/>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ht="12.75" customHeight="1">
      <c r="A962" s="101"/>
      <c r="B962" s="101"/>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ht="12.75" customHeight="1">
      <c r="A963" s="101"/>
      <c r="B963" s="101"/>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ht="12.75" customHeight="1">
      <c r="A964" s="101"/>
      <c r="B964" s="101"/>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ht="12.75" customHeight="1">
      <c r="A965" s="101"/>
      <c r="B965" s="101"/>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ht="12.75" customHeight="1">
      <c r="A966" s="101"/>
      <c r="B966" s="101"/>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ht="12.75" customHeight="1">
      <c r="A967" s="101"/>
      <c r="B967" s="101"/>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ht="12.75" customHeight="1">
      <c r="A968" s="101"/>
      <c r="B968" s="101"/>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ht="12.75" customHeight="1">
      <c r="A969" s="101"/>
      <c r="B969" s="101"/>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ht="12.75" customHeight="1">
      <c r="A970" s="101"/>
      <c r="B970" s="101"/>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ht="12.75" customHeight="1">
      <c r="A971" s="101"/>
      <c r="B971" s="101"/>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ht="12.75" customHeight="1">
      <c r="A972" s="101"/>
      <c r="B972" s="101"/>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ht="12.75" customHeight="1">
      <c r="A973" s="101"/>
      <c r="B973" s="101"/>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ht="12.75" customHeight="1">
      <c r="A974" s="101"/>
      <c r="B974" s="101"/>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ht="12.75" customHeight="1">
      <c r="A975" s="101"/>
      <c r="B975" s="101"/>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ht="12.75" customHeight="1">
      <c r="A976" s="101"/>
      <c r="B976" s="101"/>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ht="12.75" customHeight="1">
      <c r="A977" s="101"/>
      <c r="B977" s="101"/>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ht="12.75" customHeight="1">
      <c r="A978" s="101"/>
      <c r="B978" s="101"/>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ht="12.75" customHeight="1">
      <c r="A979" s="101"/>
      <c r="B979" s="101"/>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ht="12.75" customHeight="1">
      <c r="A980" s="101"/>
      <c r="B980" s="101"/>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ht="12.75" customHeight="1">
      <c r="A981" s="101"/>
      <c r="B981" s="101"/>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ht="12.75" customHeight="1">
      <c r="A982" s="101"/>
      <c r="B982" s="101"/>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ht="12.75" customHeight="1">
      <c r="A983" s="101"/>
      <c r="B983" s="101"/>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ht="12.75" customHeight="1">
      <c r="A984" s="101"/>
      <c r="B984" s="101"/>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ht="12.75" customHeight="1">
      <c r="A985" s="101"/>
      <c r="B985" s="101"/>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ht="12.75" customHeight="1">
      <c r="A986" s="101"/>
      <c r="B986" s="101"/>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ht="12.75" customHeight="1">
      <c r="A987" s="101"/>
      <c r="B987" s="101"/>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ht="12.75" customHeight="1">
      <c r="A988" s="101"/>
      <c r="B988" s="101"/>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ht="12.75" customHeight="1">
      <c r="A989" s="101"/>
      <c r="B989" s="101"/>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ht="12.75" customHeight="1">
      <c r="A990" s="101"/>
      <c r="B990" s="101"/>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ht="12.75" customHeight="1">
      <c r="A991" s="101"/>
      <c r="B991" s="101"/>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row>
    <row r="992" ht="12.75" customHeight="1">
      <c r="A992" s="101"/>
      <c r="B992" s="101"/>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row>
    <row r="993" ht="12.75" customHeight="1">
      <c r="A993" s="101"/>
      <c r="B993" s="101"/>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row>
    <row r="994" ht="12.75" customHeight="1">
      <c r="A994" s="101"/>
      <c r="B994" s="101"/>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row>
    <row r="995" ht="12.75" customHeight="1">
      <c r="A995" s="101"/>
      <c r="B995" s="101"/>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row>
    <row r="996" ht="12.75" customHeight="1">
      <c r="A996" s="101"/>
      <c r="B996" s="101"/>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row>
    <row r="997" ht="12.75" customHeight="1">
      <c r="A997" s="101"/>
      <c r="B997" s="101"/>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row>
    <row r="998" ht="12.75" customHeight="1">
      <c r="A998" s="101"/>
      <c r="B998" s="101"/>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row>
    <row r="999" ht="12.75" customHeight="1">
      <c r="A999" s="101"/>
      <c r="B999" s="101"/>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row>
    <row r="1000" ht="12.75" customHeight="1">
      <c r="A1000" s="101"/>
      <c r="B1000" s="101"/>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sheetData>
  <mergeCells count="39">
    <mergeCell ref="D8:O8"/>
    <mergeCell ref="P8:P10"/>
    <mergeCell ref="D9:F9"/>
    <mergeCell ref="G9:I9"/>
    <mergeCell ref="J9:L9"/>
    <mergeCell ref="M9:O9"/>
    <mergeCell ref="A2:I2"/>
    <mergeCell ref="A4:Q5"/>
    <mergeCell ref="A6:A10"/>
    <mergeCell ref="B6:Q6"/>
    <mergeCell ref="D7:O7"/>
    <mergeCell ref="B8:B10"/>
    <mergeCell ref="C8:C10"/>
    <mergeCell ref="M29:O29"/>
    <mergeCell ref="Q29:R29"/>
    <mergeCell ref="Q8:Q10"/>
    <mergeCell ref="A24:Q24"/>
    <mergeCell ref="A28:Q28"/>
    <mergeCell ref="B29:C29"/>
    <mergeCell ref="D29:F29"/>
    <mergeCell ref="G29:I29"/>
    <mergeCell ref="J29:L29"/>
    <mergeCell ref="B30:C30"/>
    <mergeCell ref="B31:C31"/>
    <mergeCell ref="B32:C32"/>
    <mergeCell ref="B33:C33"/>
    <mergeCell ref="B38:C38"/>
    <mergeCell ref="B39:C39"/>
    <mergeCell ref="B40:C40"/>
    <mergeCell ref="J59:K59"/>
    <mergeCell ref="L59:M59"/>
    <mergeCell ref="B63:F63"/>
    <mergeCell ref="B42:C42"/>
    <mergeCell ref="B45:C45"/>
    <mergeCell ref="B46:C46"/>
    <mergeCell ref="B50:C50"/>
    <mergeCell ref="B51:C51"/>
    <mergeCell ref="B52:C52"/>
    <mergeCell ref="B54:I54"/>
  </mergeCells>
  <printOptions/>
  <pageMargins bottom="0.5" footer="0.0" header="0.0" left="0.7" right="0.45" top="0.25"/>
  <pageSetup fitToHeight="0" orientation="landscape"/>
  <headerFooter>
    <oddFooter>&amp;L2017 Six-Year Plan - Academic-Financial Plan&amp;C&amp;P of &amp;RSCHEV - 5/23/17</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9.13"/>
    <col customWidth="1" min="2" max="2" width="50.5"/>
    <col customWidth="1" min="3" max="3" width="7.13"/>
    <col customWidth="1" min="4" max="4" width="18.5"/>
    <col customWidth="1" min="5" max="5" width="15.5"/>
    <col customWidth="1" min="6" max="6" width="18.5"/>
    <col customWidth="1" min="7" max="11" width="16.5"/>
    <col customWidth="1" min="12" max="12" width="41.88"/>
    <col customWidth="1" min="13" max="26" width="9.13"/>
  </cols>
  <sheetData>
    <row r="1" ht="19.5" customHeight="1">
      <c r="A1" s="66" t="s">
        <v>194</v>
      </c>
      <c r="B1" s="66"/>
      <c r="C1" s="66"/>
      <c r="D1" s="66"/>
      <c r="E1" s="66"/>
      <c r="F1" s="66"/>
      <c r="G1" s="66"/>
      <c r="H1" s="66"/>
      <c r="I1" s="66"/>
      <c r="J1" s="66"/>
      <c r="K1" s="66"/>
      <c r="L1" s="3"/>
      <c r="M1" s="3"/>
      <c r="N1" s="3"/>
      <c r="O1" s="3"/>
      <c r="P1" s="3"/>
      <c r="Q1" s="3"/>
      <c r="R1" s="3"/>
      <c r="S1" s="3"/>
      <c r="T1" s="3"/>
      <c r="U1" s="3"/>
      <c r="V1" s="3"/>
      <c r="W1" s="3"/>
      <c r="X1" s="3"/>
      <c r="Y1" s="3"/>
      <c r="Z1" s="3"/>
    </row>
    <row r="2" ht="19.5" customHeight="1">
      <c r="A2" s="67" t="str">
        <f>'Institution ID'!C3</f>
        <v>Longwood University </v>
      </c>
      <c r="H2" s="67"/>
      <c r="I2" s="67"/>
      <c r="J2" s="67"/>
      <c r="K2" s="67"/>
      <c r="L2" s="3"/>
      <c r="M2" s="3"/>
      <c r="N2" s="3"/>
      <c r="O2" s="3"/>
      <c r="P2" s="3"/>
      <c r="Q2" s="3"/>
      <c r="R2" s="3"/>
      <c r="S2" s="3"/>
      <c r="T2" s="3"/>
      <c r="U2" s="3"/>
      <c r="V2" s="3"/>
      <c r="W2" s="3"/>
      <c r="X2" s="3"/>
      <c r="Y2" s="3"/>
      <c r="Z2" s="3"/>
    </row>
    <row r="3" ht="30.0" customHeight="1">
      <c r="A3" s="217" t="s">
        <v>195</v>
      </c>
      <c r="M3" s="218"/>
      <c r="N3" s="218"/>
      <c r="O3" s="218"/>
      <c r="P3" s="218"/>
      <c r="Q3" s="218"/>
      <c r="R3" s="218"/>
      <c r="S3" s="218"/>
      <c r="T3" s="218"/>
      <c r="U3" s="218"/>
      <c r="V3" s="218"/>
      <c r="W3" s="218"/>
      <c r="X3" s="218"/>
      <c r="Y3" s="218"/>
      <c r="Z3" s="218"/>
    </row>
    <row r="4" ht="60.0" customHeight="1">
      <c r="A4" s="43"/>
      <c r="B4" s="43"/>
      <c r="C4" s="43"/>
      <c r="D4" s="43"/>
      <c r="E4" s="43"/>
      <c r="F4" s="43"/>
      <c r="G4" s="43"/>
      <c r="H4" s="43"/>
      <c r="I4" s="43"/>
      <c r="J4" s="43"/>
      <c r="K4" s="43"/>
      <c r="L4" s="43"/>
      <c r="M4" s="218"/>
      <c r="N4" s="218"/>
      <c r="O4" s="218"/>
      <c r="P4" s="218"/>
      <c r="Q4" s="218"/>
      <c r="R4" s="218"/>
      <c r="S4" s="218"/>
      <c r="T4" s="218"/>
      <c r="U4" s="218"/>
      <c r="V4" s="218"/>
      <c r="W4" s="218"/>
      <c r="X4" s="218"/>
      <c r="Y4" s="218"/>
      <c r="Z4" s="218"/>
    </row>
    <row r="5" ht="19.5" customHeight="1">
      <c r="A5" s="219" t="s">
        <v>123</v>
      </c>
      <c r="B5" s="220" t="s">
        <v>196</v>
      </c>
      <c r="C5" s="69"/>
      <c r="D5" s="69"/>
      <c r="E5" s="69"/>
      <c r="F5" s="69"/>
      <c r="G5" s="69"/>
      <c r="H5" s="69"/>
      <c r="I5" s="69"/>
      <c r="J5" s="69"/>
      <c r="K5" s="70"/>
      <c r="L5" s="221" t="s">
        <v>197</v>
      </c>
      <c r="M5" s="222"/>
      <c r="N5" s="222"/>
      <c r="O5" s="222"/>
      <c r="P5" s="222"/>
      <c r="Q5" s="222"/>
      <c r="R5" s="222"/>
      <c r="S5" s="222"/>
      <c r="T5" s="222"/>
      <c r="U5" s="222"/>
      <c r="V5" s="222"/>
      <c r="W5" s="222"/>
      <c r="X5" s="222"/>
      <c r="Y5" s="222"/>
      <c r="Z5" s="222"/>
    </row>
    <row r="6" ht="19.5" customHeight="1">
      <c r="A6" s="115"/>
      <c r="B6" s="223"/>
      <c r="C6" s="224"/>
      <c r="D6" s="225" t="s">
        <v>125</v>
      </c>
      <c r="E6" s="52"/>
      <c r="F6" s="52"/>
      <c r="G6" s="52"/>
      <c r="H6" s="52"/>
      <c r="I6" s="52"/>
      <c r="J6" s="52"/>
      <c r="K6" s="124"/>
      <c r="L6" s="226"/>
      <c r="M6" s="222"/>
      <c r="N6" s="222"/>
      <c r="O6" s="222"/>
      <c r="P6" s="222"/>
      <c r="Q6" s="222"/>
      <c r="R6" s="222"/>
      <c r="S6" s="222"/>
      <c r="T6" s="222"/>
      <c r="U6" s="222"/>
      <c r="V6" s="222"/>
      <c r="W6" s="222"/>
      <c r="X6" s="222"/>
      <c r="Y6" s="222"/>
      <c r="Z6" s="222"/>
    </row>
    <row r="7" ht="19.5" customHeight="1">
      <c r="A7" s="115"/>
      <c r="B7" s="227" t="s">
        <v>198</v>
      </c>
      <c r="C7" s="228" t="s">
        <v>129</v>
      </c>
      <c r="D7" s="225"/>
      <c r="E7" s="52"/>
      <c r="F7" s="52"/>
      <c r="G7" s="52"/>
      <c r="H7" s="52"/>
      <c r="I7" s="52"/>
      <c r="J7" s="52"/>
      <c r="K7" s="124"/>
      <c r="L7" s="226"/>
      <c r="M7" s="222"/>
      <c r="N7" s="222"/>
      <c r="O7" s="222"/>
      <c r="P7" s="222"/>
      <c r="Q7" s="222"/>
      <c r="R7" s="222"/>
      <c r="S7" s="222"/>
      <c r="T7" s="222"/>
      <c r="U7" s="222"/>
      <c r="V7" s="222"/>
      <c r="W7" s="222"/>
      <c r="X7" s="222"/>
      <c r="Y7" s="222"/>
      <c r="Z7" s="222"/>
    </row>
    <row r="8" ht="19.5" customHeight="1">
      <c r="A8" s="115"/>
      <c r="B8" s="115"/>
      <c r="C8" s="115"/>
      <c r="D8" s="229" t="s">
        <v>132</v>
      </c>
      <c r="E8" s="126"/>
      <c r="F8" s="230" t="s">
        <v>133</v>
      </c>
      <c r="G8" s="126"/>
      <c r="H8" s="229" t="s">
        <v>134</v>
      </c>
      <c r="I8" s="231"/>
      <c r="J8" s="230" t="s">
        <v>135</v>
      </c>
      <c r="K8" s="40"/>
      <c r="L8" s="226"/>
      <c r="M8" s="222"/>
      <c r="N8" s="222"/>
      <c r="O8" s="222"/>
      <c r="P8" s="222"/>
      <c r="Q8" s="222"/>
      <c r="R8" s="222"/>
      <c r="S8" s="222"/>
      <c r="T8" s="222"/>
      <c r="U8" s="222"/>
      <c r="V8" s="222"/>
      <c r="W8" s="222"/>
      <c r="X8" s="222"/>
      <c r="Y8" s="222"/>
      <c r="Z8" s="222"/>
    </row>
    <row r="9" ht="42.0" customHeight="1">
      <c r="A9" s="127"/>
      <c r="B9" s="127"/>
      <c r="C9" s="127"/>
      <c r="D9" s="232" t="s">
        <v>136</v>
      </c>
      <c r="E9" s="233" t="s">
        <v>199</v>
      </c>
      <c r="F9" s="234" t="s">
        <v>136</v>
      </c>
      <c r="G9" s="233" t="s">
        <v>199</v>
      </c>
      <c r="H9" s="234" t="s">
        <v>136</v>
      </c>
      <c r="I9" s="233" t="s">
        <v>199</v>
      </c>
      <c r="J9" s="234" t="s">
        <v>136</v>
      </c>
      <c r="K9" s="235" t="s">
        <v>199</v>
      </c>
      <c r="L9" s="236"/>
      <c r="M9" s="222"/>
      <c r="N9" s="222"/>
      <c r="O9" s="222"/>
      <c r="P9" s="222"/>
      <c r="Q9" s="222"/>
      <c r="R9" s="222"/>
      <c r="S9" s="222"/>
      <c r="T9" s="222"/>
      <c r="U9" s="222"/>
      <c r="V9" s="222"/>
      <c r="W9" s="222"/>
      <c r="X9" s="222"/>
      <c r="Y9" s="222"/>
      <c r="Z9" s="222"/>
    </row>
    <row r="10" ht="12.75" customHeight="1">
      <c r="A10" s="237">
        <v>1.0</v>
      </c>
      <c r="B10" s="238" t="s">
        <v>200</v>
      </c>
      <c r="C10" s="239" t="s">
        <v>150</v>
      </c>
      <c r="D10" s="240">
        <v>675300.0</v>
      </c>
      <c r="E10" s="240">
        <v>675300.0</v>
      </c>
      <c r="F10" s="240">
        <v>675300.0</v>
      </c>
      <c r="G10" s="240">
        <v>675300.0</v>
      </c>
      <c r="H10" s="240">
        <v>0.0</v>
      </c>
      <c r="I10" s="240">
        <v>0.0</v>
      </c>
      <c r="J10" s="240">
        <v>0.0</v>
      </c>
      <c r="K10" s="240">
        <v>0.0</v>
      </c>
      <c r="L10" s="241" t="s">
        <v>201</v>
      </c>
      <c r="M10" s="3"/>
      <c r="N10" s="3"/>
      <c r="O10" s="3"/>
      <c r="P10" s="3"/>
      <c r="Q10" s="3"/>
      <c r="R10" s="3"/>
      <c r="S10" s="3"/>
      <c r="T10" s="3"/>
      <c r="U10" s="3"/>
      <c r="V10" s="3"/>
      <c r="W10" s="3"/>
      <c r="X10" s="3"/>
      <c r="Y10" s="3"/>
      <c r="Z10" s="3"/>
    </row>
    <row r="11" ht="12.75" customHeight="1">
      <c r="A11" s="242">
        <v>2.0</v>
      </c>
      <c r="B11" s="243" t="s">
        <v>202</v>
      </c>
      <c r="C11" s="244" t="s">
        <v>140</v>
      </c>
      <c r="D11" s="245">
        <v>1900000.0</v>
      </c>
      <c r="E11" s="245">
        <v>1900000.0</v>
      </c>
      <c r="F11" s="245">
        <v>2152408.0</v>
      </c>
      <c r="G11" s="245">
        <v>1900000.0</v>
      </c>
      <c r="H11" s="240">
        <v>0.0</v>
      </c>
      <c r="I11" s="240">
        <v>0.0</v>
      </c>
      <c r="J11" s="240">
        <v>0.0</v>
      </c>
      <c r="K11" s="240">
        <v>0.0</v>
      </c>
      <c r="L11" s="241" t="s">
        <v>203</v>
      </c>
      <c r="M11" s="3"/>
      <c r="N11" s="3"/>
      <c r="O11" s="3"/>
      <c r="P11" s="3"/>
      <c r="Q11" s="3"/>
      <c r="R11" s="3"/>
      <c r="S11" s="3"/>
      <c r="T11" s="3"/>
      <c r="U11" s="3"/>
      <c r="V11" s="3"/>
      <c r="W11" s="3"/>
      <c r="X11" s="3"/>
      <c r="Y11" s="3"/>
      <c r="Z11" s="3"/>
    </row>
    <row r="12" ht="12.75" customHeight="1">
      <c r="A12" s="242">
        <v>3.0</v>
      </c>
      <c r="B12" s="243" t="s">
        <v>204</v>
      </c>
      <c r="C12" s="244" t="s">
        <v>140</v>
      </c>
      <c r="D12" s="246">
        <v>393700.0</v>
      </c>
      <c r="E12" s="246">
        <v>393700.0</v>
      </c>
      <c r="F12" s="246">
        <v>393700.0</v>
      </c>
      <c r="G12" s="246">
        <v>393700.0</v>
      </c>
      <c r="H12" s="240">
        <v>0.0</v>
      </c>
      <c r="I12" s="240">
        <v>0.0</v>
      </c>
      <c r="J12" s="240">
        <v>0.0</v>
      </c>
      <c r="K12" s="240">
        <v>0.0</v>
      </c>
      <c r="L12" s="241" t="s">
        <v>205</v>
      </c>
      <c r="M12" s="3"/>
      <c r="N12" s="3"/>
      <c r="O12" s="3"/>
      <c r="P12" s="3"/>
      <c r="Q12" s="3"/>
      <c r="R12" s="3"/>
      <c r="S12" s="3"/>
      <c r="T12" s="3"/>
      <c r="U12" s="3"/>
      <c r="V12" s="3"/>
      <c r="W12" s="3"/>
      <c r="X12" s="3"/>
      <c r="Y12" s="3"/>
      <c r="Z12" s="3"/>
    </row>
    <row r="13" ht="12.75" customHeight="1">
      <c r="A13" s="242">
        <v>4.0</v>
      </c>
      <c r="B13" s="243" t="s">
        <v>206</v>
      </c>
      <c r="C13" s="244" t="s">
        <v>207</v>
      </c>
      <c r="D13" s="246">
        <v>370000.0</v>
      </c>
      <c r="E13" s="246">
        <v>370000.0</v>
      </c>
      <c r="F13" s="246">
        <v>370000.0</v>
      </c>
      <c r="G13" s="246">
        <v>370000.0</v>
      </c>
      <c r="H13" s="240">
        <v>0.0</v>
      </c>
      <c r="I13" s="240">
        <v>0.0</v>
      </c>
      <c r="J13" s="240">
        <v>0.0</v>
      </c>
      <c r="K13" s="240">
        <v>0.0</v>
      </c>
      <c r="L13" s="241" t="s">
        <v>208</v>
      </c>
      <c r="M13" s="3"/>
      <c r="N13" s="3"/>
      <c r="O13" s="3"/>
      <c r="P13" s="3"/>
      <c r="Q13" s="3"/>
      <c r="R13" s="3"/>
      <c r="S13" s="3"/>
      <c r="T13" s="3"/>
      <c r="U13" s="3"/>
      <c r="V13" s="3"/>
      <c r="W13" s="3"/>
      <c r="X13" s="3"/>
      <c r="Y13" s="3"/>
      <c r="Z13" s="3"/>
    </row>
    <row r="14" ht="12.75" customHeight="1">
      <c r="A14" s="242">
        <v>5.0</v>
      </c>
      <c r="B14" s="243" t="s">
        <v>209</v>
      </c>
      <c r="C14" s="244" t="s">
        <v>140</v>
      </c>
      <c r="D14" s="246">
        <v>100000.0</v>
      </c>
      <c r="E14" s="246">
        <v>0.0</v>
      </c>
      <c r="F14" s="246">
        <v>450000.0</v>
      </c>
      <c r="G14" s="246">
        <v>350000.0</v>
      </c>
      <c r="H14" s="240">
        <v>100000.0</v>
      </c>
      <c r="I14" s="240">
        <v>0.0</v>
      </c>
      <c r="J14" s="240">
        <v>450000.0</v>
      </c>
      <c r="K14" s="240">
        <v>350000.0</v>
      </c>
      <c r="L14" s="241" t="s">
        <v>210</v>
      </c>
      <c r="M14" s="3"/>
      <c r="N14" s="3"/>
      <c r="O14" s="3"/>
      <c r="P14" s="3"/>
      <c r="Q14" s="3"/>
      <c r="R14" s="3"/>
      <c r="S14" s="3"/>
      <c r="T14" s="3"/>
      <c r="U14" s="3"/>
      <c r="V14" s="3"/>
      <c r="W14" s="3"/>
      <c r="X14" s="3"/>
      <c r="Y14" s="3"/>
      <c r="Z14" s="3"/>
    </row>
    <row r="15" ht="78.0" customHeight="1">
      <c r="A15" s="242">
        <v>6.0</v>
      </c>
      <c r="B15" s="247" t="s">
        <v>211</v>
      </c>
      <c r="C15" s="248" t="s">
        <v>145</v>
      </c>
      <c r="D15" s="249">
        <v>150000.0</v>
      </c>
      <c r="E15" s="249">
        <v>150000.0</v>
      </c>
      <c r="F15" s="249">
        <v>300000.0</v>
      </c>
      <c r="G15" s="249">
        <v>150000.0</v>
      </c>
      <c r="H15" s="240">
        <v>0.0</v>
      </c>
      <c r="I15" s="240">
        <v>0.0</v>
      </c>
      <c r="J15" s="240">
        <v>0.0</v>
      </c>
      <c r="K15" s="240">
        <v>0.0</v>
      </c>
      <c r="L15" s="241" t="s">
        <v>212</v>
      </c>
      <c r="M15" s="3"/>
      <c r="N15" s="3"/>
      <c r="O15" s="3"/>
      <c r="P15" s="3"/>
      <c r="Q15" s="3"/>
      <c r="R15" s="3"/>
      <c r="S15" s="3"/>
      <c r="T15" s="3"/>
      <c r="U15" s="3"/>
      <c r="V15" s="3"/>
      <c r="W15" s="3"/>
      <c r="X15" s="3"/>
      <c r="Y15" s="3"/>
      <c r="Z15" s="3"/>
    </row>
    <row r="16" ht="42.75" customHeight="1">
      <c r="A16" s="242">
        <v>7.0</v>
      </c>
      <c r="B16" s="250" t="s">
        <v>213</v>
      </c>
      <c r="C16" s="251">
        <v>3.0</v>
      </c>
      <c r="D16" s="245">
        <v>0.0</v>
      </c>
      <c r="E16" s="252">
        <v>0.0</v>
      </c>
      <c r="F16" s="253">
        <v>0.0</v>
      </c>
      <c r="G16" s="252">
        <v>0.0</v>
      </c>
      <c r="H16" s="254">
        <v>0.0</v>
      </c>
      <c r="I16" s="254">
        <v>0.0</v>
      </c>
      <c r="J16" s="254">
        <v>380000.0</v>
      </c>
      <c r="K16" s="254">
        <v>380000.0</v>
      </c>
      <c r="L16" s="241" t="s">
        <v>214</v>
      </c>
      <c r="M16" s="3"/>
      <c r="N16" s="3"/>
      <c r="O16" s="3"/>
      <c r="P16" s="3"/>
      <c r="Q16" s="3"/>
      <c r="R16" s="3"/>
      <c r="S16" s="3"/>
      <c r="T16" s="3"/>
      <c r="U16" s="3"/>
      <c r="V16" s="3"/>
      <c r="W16" s="3"/>
      <c r="X16" s="3"/>
      <c r="Y16" s="3"/>
      <c r="Z16" s="3"/>
    </row>
    <row r="17" ht="12.75" customHeight="1">
      <c r="A17" s="155"/>
      <c r="B17" s="155"/>
      <c r="C17" s="255"/>
      <c r="D17" s="154">
        <f t="shared" ref="D17:K17" si="1">SUM(D10:D16)</f>
        <v>3589000</v>
      </c>
      <c r="E17" s="256">
        <f t="shared" si="1"/>
        <v>3489000</v>
      </c>
      <c r="F17" s="257">
        <f t="shared" si="1"/>
        <v>4341408</v>
      </c>
      <c r="G17" s="256">
        <f t="shared" si="1"/>
        <v>3839000</v>
      </c>
      <c r="H17" s="256">
        <f t="shared" si="1"/>
        <v>100000</v>
      </c>
      <c r="I17" s="256">
        <f t="shared" si="1"/>
        <v>0</v>
      </c>
      <c r="J17" s="256">
        <f t="shared" si="1"/>
        <v>830000</v>
      </c>
      <c r="K17" s="256">
        <f t="shared" si="1"/>
        <v>730000</v>
      </c>
      <c r="L17" s="155"/>
      <c r="M17" s="3"/>
      <c r="N17" s="3"/>
      <c r="O17" s="3"/>
      <c r="P17" s="3"/>
      <c r="Q17" s="3"/>
      <c r="R17" s="3"/>
      <c r="S17" s="3"/>
      <c r="T17" s="3"/>
      <c r="U17" s="3"/>
      <c r="V17" s="3"/>
      <c r="W17" s="3"/>
      <c r="X17" s="3"/>
      <c r="Y17" s="3"/>
      <c r="Z17" s="3"/>
    </row>
    <row r="18" ht="12.75" customHeight="1">
      <c r="A18" s="3"/>
      <c r="B18" s="258"/>
      <c r="F18" s="3"/>
      <c r="G18" s="3"/>
      <c r="H18" s="3"/>
      <c r="I18" s="3"/>
      <c r="J18" s="3"/>
      <c r="K18" s="3"/>
      <c r="L18" s="3"/>
      <c r="M18" s="3"/>
      <c r="N18" s="3"/>
      <c r="O18" s="3"/>
      <c r="P18" s="3"/>
      <c r="Q18" s="3"/>
      <c r="R18" s="3"/>
      <c r="S18" s="3"/>
      <c r="T18" s="3"/>
      <c r="U18" s="3"/>
      <c r="V18" s="3"/>
      <c r="W18" s="3"/>
      <c r="X18" s="3"/>
      <c r="Y18" s="3"/>
      <c r="Z18" s="3"/>
    </row>
    <row r="19" ht="12.75" customHeight="1">
      <c r="A19" s="259" t="s">
        <v>215</v>
      </c>
      <c r="B19" s="260" t="s">
        <v>216</v>
      </c>
      <c r="C19" s="3"/>
      <c r="D19" s="3"/>
      <c r="E19" s="3"/>
      <c r="F19" s="3"/>
      <c r="G19" s="3"/>
      <c r="H19" s="3"/>
      <c r="I19" s="3"/>
      <c r="J19" s="3"/>
      <c r="K19" s="3"/>
      <c r="L19" s="3"/>
      <c r="M19" s="3"/>
      <c r="N19" s="3"/>
      <c r="O19" s="3"/>
      <c r="P19" s="3"/>
      <c r="Q19" s="3"/>
      <c r="R19" s="3"/>
      <c r="S19" s="3"/>
      <c r="T19" s="3"/>
      <c r="U19" s="3"/>
      <c r="V19" s="3"/>
      <c r="W19" s="3"/>
      <c r="X19" s="3"/>
      <c r="Y19" s="3"/>
      <c r="Z19" s="3"/>
    </row>
    <row r="20" ht="12.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2.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2.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2.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2.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2.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2.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2.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2.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2.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2.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2.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2.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2.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2.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2.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2.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2.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2.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2.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2.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2.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2.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2.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2.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2.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2.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2.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2.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4">
    <mergeCell ref="D6:K6"/>
    <mergeCell ref="D7:K7"/>
    <mergeCell ref="D8:E8"/>
    <mergeCell ref="F8:G8"/>
    <mergeCell ref="B18:E18"/>
    <mergeCell ref="H8:I8"/>
    <mergeCell ref="J8:K8"/>
    <mergeCell ref="A2:G2"/>
    <mergeCell ref="A3:L4"/>
    <mergeCell ref="A5:A9"/>
    <mergeCell ref="B5:K5"/>
    <mergeCell ref="L5:L9"/>
    <mergeCell ref="B7:B9"/>
    <mergeCell ref="C7:C9"/>
  </mergeCells>
  <printOptions/>
  <pageMargins bottom="0.5" footer="0.0" header="0.0" left="0.7" right="0.45" top="0.25"/>
  <pageSetup fitToHeight="0" orientation="landscape"/>
  <headerFooter>
    <oddFooter>&amp;L2017 Six-Year Plan - Academic-Financial Plan&amp;C&amp;P of &amp;RSCHEV - 5/23/17</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13"/>
    <col customWidth="1" min="2" max="5" width="17.5"/>
    <col customWidth="1" min="6" max="8" width="15.5"/>
    <col customWidth="1" min="9" max="9" width="10.88"/>
    <col customWidth="1" min="10" max="11" width="9.13"/>
    <col customWidth="1" min="12" max="12" width="29.5"/>
    <col customWidth="1" min="13" max="19" width="14.5"/>
    <col customWidth="1" min="20" max="20" width="10.13"/>
    <col customWidth="1" min="21" max="26" width="9.13"/>
  </cols>
  <sheetData>
    <row r="1" ht="19.5" customHeight="1">
      <c r="A1" s="66" t="s">
        <v>217</v>
      </c>
      <c r="B1" s="66"/>
      <c r="C1" s="66"/>
      <c r="D1" s="66"/>
      <c r="E1" s="66"/>
      <c r="F1" s="3"/>
      <c r="G1" s="3"/>
      <c r="H1" s="3"/>
      <c r="I1" s="3"/>
      <c r="J1" s="3"/>
      <c r="K1" s="3"/>
      <c r="L1" s="3"/>
      <c r="M1" s="3"/>
      <c r="N1" s="3"/>
      <c r="O1" s="3"/>
      <c r="P1" s="3"/>
      <c r="Q1" s="3"/>
      <c r="R1" s="3"/>
      <c r="S1" s="3"/>
      <c r="T1" s="3"/>
      <c r="U1" s="3"/>
      <c r="V1" s="3"/>
      <c r="W1" s="3"/>
      <c r="X1" s="3"/>
      <c r="Y1" s="3"/>
      <c r="Z1" s="3"/>
    </row>
    <row r="2" ht="19.5" customHeight="1">
      <c r="A2" s="37" t="str">
        <f>'Institution ID'!C3</f>
        <v>Longwood University </v>
      </c>
      <c r="F2" s="3"/>
      <c r="G2" s="3"/>
      <c r="H2" s="3"/>
      <c r="I2" s="3"/>
      <c r="J2" s="3"/>
      <c r="K2" s="3"/>
      <c r="L2" s="3"/>
      <c r="M2" s="3"/>
      <c r="N2" s="3"/>
      <c r="O2" s="3"/>
      <c r="P2" s="3"/>
      <c r="Q2" s="3"/>
      <c r="R2" s="3"/>
      <c r="S2" s="3"/>
      <c r="T2" s="3"/>
      <c r="U2" s="3"/>
      <c r="V2" s="3"/>
      <c r="W2" s="3"/>
      <c r="X2" s="3"/>
      <c r="Y2" s="3"/>
      <c r="Z2" s="3"/>
    </row>
    <row r="3" ht="70.5" customHeight="1">
      <c r="A3" s="261" t="s">
        <v>218</v>
      </c>
      <c r="I3" s="35"/>
      <c r="J3" s="35"/>
      <c r="K3" s="35"/>
      <c r="L3" s="35"/>
      <c r="M3" s="35"/>
      <c r="N3" s="35"/>
      <c r="O3" s="35"/>
      <c r="P3" s="35"/>
      <c r="Q3" s="35"/>
      <c r="R3" s="35"/>
      <c r="S3" s="35"/>
      <c r="T3" s="35"/>
      <c r="U3" s="35"/>
      <c r="V3" s="35"/>
      <c r="W3" s="35"/>
      <c r="X3" s="35"/>
      <c r="Y3" s="35"/>
      <c r="Z3" s="35"/>
    </row>
    <row r="4" ht="41.25" customHeight="1">
      <c r="A4" s="261" t="s">
        <v>219</v>
      </c>
      <c r="I4" s="35"/>
      <c r="J4" s="35"/>
      <c r="K4" s="35"/>
      <c r="L4" s="35"/>
      <c r="M4" s="35"/>
      <c r="N4" s="35"/>
      <c r="O4" s="35"/>
      <c r="P4" s="35"/>
      <c r="Q4" s="35"/>
      <c r="R4" s="35"/>
      <c r="S4" s="35"/>
      <c r="T4" s="35"/>
      <c r="U4" s="35"/>
      <c r="V4" s="35"/>
      <c r="W4" s="35"/>
      <c r="X4" s="35"/>
      <c r="Y4" s="35"/>
      <c r="Z4" s="35"/>
    </row>
    <row r="5" ht="37.5" customHeight="1">
      <c r="A5" s="262" t="s">
        <v>220</v>
      </c>
      <c r="B5" s="52"/>
      <c r="C5" s="52"/>
      <c r="D5" s="52"/>
      <c r="E5" s="52"/>
      <c r="F5" s="52"/>
      <c r="G5" s="52"/>
      <c r="H5" s="53"/>
      <c r="I5" s="218"/>
      <c r="J5" s="218"/>
      <c r="K5" s="218"/>
      <c r="L5" s="218"/>
      <c r="M5" s="218"/>
      <c r="N5" s="218"/>
      <c r="O5" s="218"/>
      <c r="P5" s="218"/>
      <c r="Q5" s="218"/>
      <c r="R5" s="218"/>
      <c r="S5" s="218"/>
      <c r="T5" s="218"/>
      <c r="U5" s="218"/>
      <c r="V5" s="218"/>
      <c r="W5" s="218"/>
      <c r="X5" s="218"/>
      <c r="Y5" s="218"/>
      <c r="Z5" s="218"/>
    </row>
    <row r="6" ht="19.5" customHeight="1">
      <c r="A6" s="263" t="s">
        <v>221</v>
      </c>
      <c r="G6" s="264"/>
      <c r="H6" s="264"/>
      <c r="I6" s="218"/>
      <c r="J6" s="218"/>
      <c r="K6" s="218"/>
      <c r="L6" s="218"/>
      <c r="M6" s="218"/>
      <c r="N6" s="218"/>
      <c r="O6" s="218"/>
      <c r="P6" s="218"/>
      <c r="Q6" s="218"/>
      <c r="R6" s="218"/>
      <c r="S6" s="218"/>
      <c r="T6" s="218"/>
      <c r="U6" s="218"/>
      <c r="V6" s="218"/>
      <c r="W6" s="218"/>
      <c r="X6" s="218"/>
      <c r="Y6" s="218"/>
      <c r="Z6" s="218"/>
    </row>
    <row r="7" ht="15.0" customHeight="1">
      <c r="A7" s="210" t="s">
        <v>222</v>
      </c>
      <c r="B7" s="69"/>
      <c r="C7" s="69"/>
      <c r="D7" s="69"/>
      <c r="E7" s="69"/>
      <c r="F7" s="69"/>
      <c r="G7" s="69"/>
      <c r="H7" s="70"/>
      <c r="I7" s="218"/>
      <c r="J7" s="218"/>
      <c r="K7" s="218"/>
      <c r="L7" s="218"/>
      <c r="M7" s="218"/>
      <c r="N7" s="218"/>
      <c r="O7" s="218"/>
      <c r="P7" s="218"/>
      <c r="Q7" s="218"/>
      <c r="R7" s="218"/>
      <c r="S7" s="218"/>
      <c r="T7" s="218"/>
      <c r="U7" s="218"/>
      <c r="V7" s="218"/>
      <c r="W7" s="218"/>
      <c r="X7" s="218"/>
      <c r="Y7" s="218"/>
      <c r="Z7" s="218"/>
    </row>
    <row r="8" ht="15.0" customHeight="1">
      <c r="A8" s="265" t="s">
        <v>223</v>
      </c>
      <c r="B8" s="266" t="s">
        <v>96</v>
      </c>
      <c r="C8" s="266" t="s">
        <v>224</v>
      </c>
      <c r="D8" s="266" t="s">
        <v>225</v>
      </c>
      <c r="E8" s="266" t="s">
        <v>226</v>
      </c>
      <c r="F8" s="266" t="s">
        <v>227</v>
      </c>
      <c r="G8" s="265" t="s">
        <v>228</v>
      </c>
      <c r="H8" s="267" t="s">
        <v>229</v>
      </c>
      <c r="I8" s="218"/>
      <c r="J8" s="218"/>
      <c r="K8" s="218"/>
      <c r="L8" s="218"/>
      <c r="M8" s="218"/>
      <c r="N8" s="218"/>
      <c r="O8" s="218"/>
      <c r="P8" s="218"/>
      <c r="Q8" s="218"/>
      <c r="R8" s="218"/>
      <c r="S8" s="218"/>
      <c r="T8" s="218"/>
      <c r="U8" s="218"/>
      <c r="V8" s="218"/>
      <c r="W8" s="218"/>
      <c r="X8" s="218"/>
      <c r="Y8" s="218"/>
      <c r="Z8" s="218"/>
    </row>
    <row r="9" ht="15.75" customHeight="1">
      <c r="A9" s="268"/>
      <c r="B9" s="115"/>
      <c r="C9" s="115"/>
      <c r="D9" s="115"/>
      <c r="E9" s="115"/>
      <c r="F9" s="115"/>
      <c r="G9" s="268"/>
      <c r="H9" s="115"/>
      <c r="I9" s="218"/>
      <c r="J9" s="218"/>
      <c r="K9" s="218"/>
      <c r="L9" s="218"/>
      <c r="M9" s="218"/>
      <c r="N9" s="218"/>
      <c r="O9" s="218"/>
      <c r="P9" s="218"/>
      <c r="Q9" s="218"/>
      <c r="R9" s="218"/>
      <c r="S9" s="218"/>
      <c r="T9" s="218"/>
      <c r="U9" s="218"/>
      <c r="V9" s="218"/>
      <c r="W9" s="218"/>
      <c r="X9" s="218"/>
      <c r="Y9" s="218"/>
      <c r="Z9" s="218"/>
    </row>
    <row r="10" ht="15.75" customHeight="1">
      <c r="A10" s="268"/>
      <c r="B10" s="115"/>
      <c r="C10" s="115"/>
      <c r="D10" s="115"/>
      <c r="E10" s="115"/>
      <c r="F10" s="115"/>
      <c r="G10" s="268"/>
      <c r="H10" s="115"/>
      <c r="I10" s="269" t="s">
        <v>230</v>
      </c>
      <c r="J10" s="270"/>
      <c r="K10" s="218"/>
      <c r="L10" s="218"/>
      <c r="M10" s="218"/>
      <c r="N10" s="218"/>
      <c r="O10" s="218"/>
      <c r="P10" s="218"/>
      <c r="Q10" s="218"/>
      <c r="R10" s="218"/>
      <c r="S10" s="218"/>
      <c r="T10" s="218"/>
      <c r="U10" s="218"/>
      <c r="V10" s="218"/>
      <c r="W10" s="218"/>
      <c r="X10" s="218"/>
      <c r="Y10" s="218"/>
      <c r="Z10" s="218"/>
    </row>
    <row r="11" ht="15.75" customHeight="1">
      <c r="A11" s="271"/>
      <c r="B11" s="127"/>
      <c r="C11" s="127"/>
      <c r="D11" s="127"/>
      <c r="E11" s="127"/>
      <c r="F11" s="127"/>
      <c r="G11" s="271"/>
      <c r="H11" s="127"/>
      <c r="I11" s="272" t="s">
        <v>231</v>
      </c>
      <c r="J11" s="44"/>
      <c r="K11" s="218"/>
      <c r="L11" s="218"/>
      <c r="M11" s="218"/>
      <c r="N11" s="218"/>
      <c r="O11" s="218"/>
      <c r="P11" s="218"/>
      <c r="Q11" s="218"/>
      <c r="R11" s="218"/>
      <c r="S11" s="218"/>
      <c r="T11" s="218"/>
      <c r="U11" s="218"/>
      <c r="V11" s="218"/>
      <c r="W11" s="218"/>
      <c r="X11" s="218"/>
      <c r="Y11" s="218"/>
      <c r="Z11" s="218"/>
    </row>
    <row r="12" ht="15.75" customHeight="1">
      <c r="A12" s="273" t="s">
        <v>98</v>
      </c>
      <c r="B12" s="274">
        <f>+'2-Tuit &amp; Oth NGF Rev'!B7</f>
        <v>27265595</v>
      </c>
      <c r="C12" s="275">
        <v>2894480.64</v>
      </c>
      <c r="D12" s="276">
        <f t="shared" ref="D12:D18" si="1">IF(C12=0,"%",C12/B12)</f>
        <v>0.1061587191</v>
      </c>
      <c r="E12" s="275">
        <v>2894480.64</v>
      </c>
      <c r="F12" s="275">
        <v>1870528.0</v>
      </c>
      <c r="G12" s="277">
        <v>486194.91</v>
      </c>
      <c r="H12" s="278">
        <f t="shared" ref="H12:H17" si="2">B12+F12+G12</f>
        <v>29622317.91</v>
      </c>
      <c r="I12" s="279">
        <f>(C12+C14+C16)-(E12+E14+E16)</f>
        <v>0</v>
      </c>
      <c r="J12" s="280" t="str">
        <f>IF(I12&gt;0,"WARNING: IS subsidizing OS","Compliant")</f>
        <v>Compliant</v>
      </c>
      <c r="K12" s="218"/>
      <c r="L12" s="218"/>
      <c r="M12" s="218"/>
      <c r="N12" s="218"/>
      <c r="O12" s="218"/>
      <c r="P12" s="218"/>
      <c r="Q12" s="218"/>
      <c r="R12" s="218"/>
      <c r="S12" s="218"/>
      <c r="T12" s="218"/>
      <c r="U12" s="218"/>
      <c r="V12" s="218"/>
      <c r="W12" s="218"/>
      <c r="X12" s="218"/>
      <c r="Y12" s="218"/>
      <c r="Z12" s="218"/>
    </row>
    <row r="13" ht="15.0" customHeight="1">
      <c r="A13" s="281" t="s">
        <v>99</v>
      </c>
      <c r="B13" s="282">
        <f>+'2-Tuit &amp; Oth NGF Rev'!B8</f>
        <v>4601077</v>
      </c>
      <c r="C13" s="275">
        <v>699147.0</v>
      </c>
      <c r="D13" s="276">
        <f t="shared" si="1"/>
        <v>0.1519529015</v>
      </c>
      <c r="E13" s="275">
        <v>699147.0</v>
      </c>
      <c r="F13" s="275">
        <v>313721.0</v>
      </c>
      <c r="G13" s="277">
        <v>29908.83</v>
      </c>
      <c r="H13" s="283">
        <f t="shared" si="2"/>
        <v>4944706.83</v>
      </c>
      <c r="I13" s="218"/>
      <c r="J13" s="218"/>
      <c r="K13" s="218"/>
      <c r="L13" s="218"/>
      <c r="M13" s="218"/>
      <c r="N13" s="218"/>
      <c r="O13" s="218"/>
      <c r="P13" s="218"/>
      <c r="Q13" s="218"/>
      <c r="R13" s="218"/>
      <c r="S13" s="218"/>
      <c r="T13" s="218"/>
      <c r="U13" s="218"/>
      <c r="V13" s="218"/>
      <c r="W13" s="218"/>
      <c r="X13" s="218"/>
      <c r="Y13" s="218"/>
      <c r="Z13" s="218"/>
    </row>
    <row r="14" ht="15.0" customHeight="1">
      <c r="A14" s="281" t="s">
        <v>100</v>
      </c>
      <c r="B14" s="282">
        <f>+'2-Tuit &amp; Oth NGF Rev'!B9</f>
        <v>5185576</v>
      </c>
      <c r="C14" s="275">
        <v>0.0</v>
      </c>
      <c r="D14" s="276" t="str">
        <f t="shared" si="1"/>
        <v>%</v>
      </c>
      <c r="E14" s="275">
        <v>0.0</v>
      </c>
      <c r="F14" s="275">
        <f t="shared" ref="F14:F16" si="3">0</f>
        <v>0</v>
      </c>
      <c r="G14" s="277">
        <v>89785.33</v>
      </c>
      <c r="H14" s="283">
        <f t="shared" si="2"/>
        <v>5275361.33</v>
      </c>
      <c r="I14" s="218"/>
      <c r="J14" s="218"/>
      <c r="K14" s="218"/>
      <c r="L14" s="218"/>
      <c r="M14" s="218"/>
      <c r="N14" s="218"/>
      <c r="O14" s="218"/>
      <c r="P14" s="218"/>
      <c r="Q14" s="218"/>
      <c r="R14" s="218"/>
      <c r="S14" s="218"/>
      <c r="T14" s="218"/>
      <c r="U14" s="218"/>
      <c r="V14" s="218"/>
      <c r="W14" s="218"/>
      <c r="X14" s="218"/>
      <c r="Y14" s="218"/>
      <c r="Z14" s="218"/>
    </row>
    <row r="15" ht="15.0" customHeight="1">
      <c r="A15" s="281" t="s">
        <v>101</v>
      </c>
      <c r="B15" s="282">
        <f>+'2-Tuit &amp; Oth NGF Rev'!B10</f>
        <v>904246</v>
      </c>
      <c r="C15" s="275">
        <v>3000.0</v>
      </c>
      <c r="D15" s="276">
        <f t="shared" si="1"/>
        <v>0.00331768125</v>
      </c>
      <c r="E15" s="275">
        <v>3000.0</v>
      </c>
      <c r="F15" s="275">
        <f t="shared" si="3"/>
        <v>0</v>
      </c>
      <c r="G15" s="277">
        <v>133774.67</v>
      </c>
      <c r="H15" s="283">
        <f t="shared" si="2"/>
        <v>1038020.67</v>
      </c>
      <c r="I15" s="218"/>
      <c r="J15" s="218"/>
      <c r="K15" s="218"/>
      <c r="L15" s="218"/>
      <c r="M15" s="218"/>
      <c r="N15" s="218"/>
      <c r="O15" s="218"/>
      <c r="P15" s="218"/>
      <c r="Q15" s="218"/>
      <c r="R15" s="218"/>
      <c r="S15" s="218"/>
      <c r="T15" s="218"/>
      <c r="U15" s="218"/>
      <c r="V15" s="218"/>
      <c r="W15" s="218"/>
      <c r="X15" s="218"/>
      <c r="Y15" s="218"/>
      <c r="Z15" s="218"/>
    </row>
    <row r="16" ht="15.0" customHeight="1">
      <c r="A16" s="281" t="s">
        <v>232</v>
      </c>
      <c r="B16" s="282">
        <f>+SUM('2-Tuit &amp; Oth NGF Rev'!B11+'2-Tuit &amp; Oth NGF Rev'!B13+'2-Tuit &amp; Oth NGF Rev'!B15+'2-Tuit &amp; Oth NGF Rev'!B17+'2-Tuit &amp; Oth NGF Rev'!B19)</f>
        <v>0</v>
      </c>
      <c r="C16" s="275">
        <v>0.0</v>
      </c>
      <c r="D16" s="276" t="str">
        <f t="shared" si="1"/>
        <v>%</v>
      </c>
      <c r="E16" s="275">
        <v>0.0</v>
      </c>
      <c r="F16" s="275">
        <f t="shared" si="3"/>
        <v>0</v>
      </c>
      <c r="G16" s="277">
        <f>0</f>
        <v>0</v>
      </c>
      <c r="H16" s="283">
        <f t="shared" si="2"/>
        <v>0</v>
      </c>
      <c r="I16" s="218"/>
      <c r="J16" s="218"/>
      <c r="K16" s="218"/>
      <c r="L16" s="218"/>
      <c r="M16" s="218"/>
      <c r="N16" s="218"/>
      <c r="O16" s="218"/>
      <c r="P16" s="218"/>
      <c r="Q16" s="218"/>
      <c r="R16" s="218"/>
      <c r="S16" s="218"/>
      <c r="T16" s="218"/>
      <c r="U16" s="218"/>
      <c r="V16" s="218"/>
      <c r="W16" s="218"/>
      <c r="X16" s="218"/>
      <c r="Y16" s="218"/>
      <c r="Z16" s="218"/>
    </row>
    <row r="17" ht="15.0" customHeight="1">
      <c r="A17" s="284" t="s">
        <v>233</v>
      </c>
      <c r="B17" s="282">
        <f>+SUM('2-Tuit &amp; Oth NGF Rev'!B12+'2-Tuit &amp; Oth NGF Rev'!B14+'2-Tuit &amp; Oth NGF Rev'!B16+'2-Tuit &amp; Oth NGF Rev'!B18+'2-Tuit &amp; Oth NGF Rev'!B20)</f>
        <v>0</v>
      </c>
      <c r="C17" s="275">
        <f>0</f>
        <v>0</v>
      </c>
      <c r="D17" s="285" t="str">
        <f t="shared" si="1"/>
        <v>%</v>
      </c>
      <c r="E17" s="275">
        <f t="shared" ref="E17:G17" si="4">0</f>
        <v>0</v>
      </c>
      <c r="F17" s="275">
        <f t="shared" si="4"/>
        <v>0</v>
      </c>
      <c r="G17" s="277">
        <f t="shared" si="4"/>
        <v>0</v>
      </c>
      <c r="H17" s="286">
        <f t="shared" si="2"/>
        <v>0</v>
      </c>
      <c r="I17" s="218"/>
      <c r="J17" s="218"/>
      <c r="K17" s="218"/>
      <c r="L17" s="218"/>
      <c r="M17" s="218"/>
      <c r="N17" s="218"/>
      <c r="O17" s="218"/>
      <c r="P17" s="218"/>
      <c r="Q17" s="218"/>
      <c r="R17" s="218"/>
      <c r="S17" s="218"/>
      <c r="T17" s="218"/>
      <c r="U17" s="218"/>
      <c r="V17" s="218"/>
      <c r="W17" s="218"/>
      <c r="X17" s="218"/>
      <c r="Y17" s="218"/>
      <c r="Z17" s="218"/>
    </row>
    <row r="18" ht="15.0" customHeight="1">
      <c r="A18" s="287" t="s">
        <v>234</v>
      </c>
      <c r="B18" s="288">
        <f t="shared" ref="B18:C18" si="5">SUM(B12:B17)</f>
        <v>37956494</v>
      </c>
      <c r="C18" s="288">
        <f t="shared" si="5"/>
        <v>3596627.64</v>
      </c>
      <c r="D18" s="289">
        <f t="shared" si="1"/>
        <v>0.0947565821</v>
      </c>
      <c r="E18" s="288">
        <f t="shared" ref="E18:H18" si="6">SUM(E12:E17)</f>
        <v>3596627.64</v>
      </c>
      <c r="F18" s="288">
        <f t="shared" si="6"/>
        <v>2184249</v>
      </c>
      <c r="G18" s="288">
        <f t="shared" si="6"/>
        <v>739663.74</v>
      </c>
      <c r="H18" s="290">
        <f t="shared" si="6"/>
        <v>40880406.74</v>
      </c>
      <c r="I18" s="218"/>
      <c r="J18" s="218"/>
      <c r="K18" s="218"/>
      <c r="L18" s="218"/>
      <c r="M18" s="218"/>
      <c r="N18" s="218"/>
      <c r="O18" s="218"/>
      <c r="P18" s="218"/>
      <c r="Q18" s="218"/>
      <c r="R18" s="218"/>
      <c r="S18" s="218"/>
      <c r="T18" s="218"/>
      <c r="U18" s="218"/>
      <c r="V18" s="218"/>
      <c r="W18" s="218"/>
      <c r="X18" s="218"/>
      <c r="Y18" s="218"/>
      <c r="Z18" s="218"/>
    </row>
    <row r="19" ht="15.0" customHeight="1">
      <c r="A19" s="291"/>
      <c r="B19" s="292"/>
      <c r="C19" s="292"/>
      <c r="D19" s="292"/>
      <c r="E19" s="292"/>
      <c r="F19" s="218"/>
      <c r="G19" s="218"/>
      <c r="H19" s="218"/>
      <c r="I19" s="218"/>
      <c r="J19" s="218"/>
      <c r="K19" s="218"/>
      <c r="L19" s="218"/>
      <c r="M19" s="218"/>
      <c r="N19" s="218"/>
      <c r="O19" s="218"/>
      <c r="P19" s="218"/>
      <c r="Q19" s="218"/>
      <c r="R19" s="218"/>
      <c r="S19" s="218"/>
      <c r="T19" s="218"/>
      <c r="U19" s="218"/>
      <c r="V19" s="218"/>
      <c r="W19" s="218"/>
      <c r="X19" s="218"/>
      <c r="Y19" s="218"/>
      <c r="Z19" s="218"/>
    </row>
    <row r="20" ht="15.0" customHeight="1">
      <c r="A20" s="210" t="s">
        <v>235</v>
      </c>
      <c r="B20" s="69"/>
      <c r="C20" s="69"/>
      <c r="D20" s="69"/>
      <c r="E20" s="69"/>
      <c r="F20" s="69"/>
      <c r="G20" s="69"/>
      <c r="H20" s="70"/>
      <c r="I20" s="218"/>
      <c r="J20" s="218"/>
      <c r="K20" s="218"/>
      <c r="L20" s="210" t="s">
        <v>236</v>
      </c>
      <c r="M20" s="69"/>
      <c r="N20" s="69"/>
      <c r="O20" s="69"/>
      <c r="P20" s="69"/>
      <c r="Q20" s="69"/>
      <c r="R20" s="69"/>
      <c r="S20" s="70"/>
      <c r="T20" s="218"/>
      <c r="U20" s="218"/>
      <c r="V20" s="218"/>
      <c r="W20" s="218"/>
      <c r="X20" s="218"/>
      <c r="Y20" s="218"/>
      <c r="Z20" s="218"/>
    </row>
    <row r="21" ht="15.0" customHeight="1">
      <c r="A21" s="265" t="s">
        <v>223</v>
      </c>
      <c r="B21" s="266" t="s">
        <v>96</v>
      </c>
      <c r="C21" s="266" t="s">
        <v>224</v>
      </c>
      <c r="D21" s="266" t="s">
        <v>225</v>
      </c>
      <c r="E21" s="266" t="s">
        <v>226</v>
      </c>
      <c r="F21" s="266" t="s">
        <v>227</v>
      </c>
      <c r="G21" s="266" t="s">
        <v>228</v>
      </c>
      <c r="H21" s="267" t="s">
        <v>229</v>
      </c>
      <c r="I21" s="3"/>
      <c r="J21" s="3"/>
      <c r="K21" s="3"/>
      <c r="L21" s="265" t="s">
        <v>223</v>
      </c>
      <c r="M21" s="266" t="s">
        <v>96</v>
      </c>
      <c r="N21" s="266" t="s">
        <v>224</v>
      </c>
      <c r="O21" s="266" t="s">
        <v>225</v>
      </c>
      <c r="P21" s="266" t="s">
        <v>226</v>
      </c>
      <c r="Q21" s="266" t="s">
        <v>227</v>
      </c>
      <c r="R21" s="266" t="s">
        <v>228</v>
      </c>
      <c r="S21" s="267" t="s">
        <v>229</v>
      </c>
      <c r="T21" s="3"/>
      <c r="U21" s="3"/>
      <c r="V21" s="3"/>
      <c r="W21" s="3"/>
      <c r="X21" s="3"/>
      <c r="Y21" s="3"/>
      <c r="Z21" s="3"/>
    </row>
    <row r="22" ht="15.0" customHeight="1">
      <c r="A22" s="268"/>
      <c r="B22" s="115"/>
      <c r="C22" s="115"/>
      <c r="D22" s="115"/>
      <c r="E22" s="115"/>
      <c r="F22" s="115"/>
      <c r="G22" s="115"/>
      <c r="H22" s="115"/>
      <c r="I22" s="218"/>
      <c r="J22" s="218"/>
      <c r="K22" s="218"/>
      <c r="L22" s="268"/>
      <c r="M22" s="115"/>
      <c r="N22" s="115"/>
      <c r="O22" s="115"/>
      <c r="P22" s="115"/>
      <c r="Q22" s="115"/>
      <c r="R22" s="115"/>
      <c r="S22" s="115"/>
      <c r="T22" s="218"/>
      <c r="U22" s="218"/>
      <c r="V22" s="218"/>
      <c r="W22" s="218"/>
      <c r="X22" s="218"/>
      <c r="Y22" s="218"/>
      <c r="Z22" s="218"/>
    </row>
    <row r="23" ht="15.75" customHeight="1">
      <c r="A23" s="268"/>
      <c r="B23" s="115"/>
      <c r="C23" s="115"/>
      <c r="D23" s="115"/>
      <c r="E23" s="115"/>
      <c r="F23" s="115"/>
      <c r="G23" s="115"/>
      <c r="H23" s="115"/>
      <c r="I23" s="293" t="s">
        <v>230</v>
      </c>
      <c r="J23" s="270"/>
      <c r="K23" s="218"/>
      <c r="L23" s="268"/>
      <c r="M23" s="115"/>
      <c r="N23" s="115"/>
      <c r="O23" s="115"/>
      <c r="P23" s="115"/>
      <c r="Q23" s="115"/>
      <c r="R23" s="115"/>
      <c r="S23" s="115"/>
      <c r="T23" s="293" t="s">
        <v>230</v>
      </c>
      <c r="U23" s="270"/>
      <c r="V23" s="218"/>
      <c r="W23" s="218"/>
      <c r="X23" s="218"/>
      <c r="Y23" s="218"/>
      <c r="Z23" s="218"/>
    </row>
    <row r="24" ht="15.75" customHeight="1">
      <c r="A24" s="271"/>
      <c r="B24" s="127"/>
      <c r="C24" s="127"/>
      <c r="D24" s="127"/>
      <c r="E24" s="127"/>
      <c r="F24" s="127"/>
      <c r="G24" s="127"/>
      <c r="H24" s="127"/>
      <c r="I24" s="294" t="s">
        <v>231</v>
      </c>
      <c r="J24" s="44"/>
      <c r="K24" s="218"/>
      <c r="L24" s="271"/>
      <c r="M24" s="127"/>
      <c r="N24" s="127"/>
      <c r="O24" s="127"/>
      <c r="P24" s="127"/>
      <c r="Q24" s="127"/>
      <c r="R24" s="127"/>
      <c r="S24" s="127"/>
      <c r="T24" s="294" t="s">
        <v>231</v>
      </c>
      <c r="U24" s="44"/>
      <c r="V24" s="218"/>
      <c r="W24" s="218"/>
      <c r="X24" s="218"/>
      <c r="Y24" s="218"/>
      <c r="Z24" s="218"/>
    </row>
    <row r="25" ht="15.75" customHeight="1">
      <c r="A25" s="273" t="s">
        <v>98</v>
      </c>
      <c r="B25" s="274">
        <f>+'2-Tuit &amp; Oth NGF Rev'!C7</f>
        <v>26128555</v>
      </c>
      <c r="C25" s="275">
        <v>2894480.64</v>
      </c>
      <c r="D25" s="276">
        <f t="shared" ref="D25:D31" si="7">IF(C25=0,"%",C25/B25)</f>
        <v>0.110778443</v>
      </c>
      <c r="E25" s="275">
        <v>2894480.64</v>
      </c>
      <c r="F25" s="275">
        <v>1870528.0</v>
      </c>
      <c r="G25" s="275">
        <v>486194.91</v>
      </c>
      <c r="H25" s="278">
        <f t="shared" ref="H25:H30" si="8">B25+F25+G25</f>
        <v>28485277.91</v>
      </c>
      <c r="I25" s="279">
        <f>(C25+C27+C29)-(E25+E27+E29)</f>
        <v>0</v>
      </c>
      <c r="J25" s="280" t="str">
        <f>IF(I25&gt;0,"WARNING: IS subsidizing OS","Compliant")</f>
        <v>Compliant</v>
      </c>
      <c r="K25" s="218"/>
      <c r="L25" s="273" t="s">
        <v>98</v>
      </c>
      <c r="M25" s="274">
        <f>+'2-Tuit &amp; Oth NGF Rev'!F7</f>
        <v>24723770</v>
      </c>
      <c r="N25" s="275">
        <v>2500810.0</v>
      </c>
      <c r="O25" s="276">
        <f t="shared" ref="O25:O31" si="9">IF(N25=0,"%",N25/M25)</f>
        <v>0.1011500269</v>
      </c>
      <c r="P25" s="275">
        <v>2500810.0</v>
      </c>
      <c r="Q25" s="275">
        <v>1116701.0</v>
      </c>
      <c r="R25" s="275">
        <v>666125.0</v>
      </c>
      <c r="S25" s="278">
        <f t="shared" ref="S25:S30" si="10">M25+Q25+R25</f>
        <v>26506596</v>
      </c>
      <c r="T25" s="279">
        <f>(N25+N27+N29)-(P25+P27+P29)</f>
        <v>0</v>
      </c>
      <c r="U25" s="280" t="str">
        <f>IF(T25&gt;0,"WARNING: IS subsidizing OS","Compliant")</f>
        <v>Compliant</v>
      </c>
      <c r="V25" s="218"/>
      <c r="W25" s="218"/>
      <c r="X25" s="218"/>
      <c r="Y25" s="218">
        <f>N25/N31</f>
        <v>0.8365678509</v>
      </c>
      <c r="Z25" s="218"/>
    </row>
    <row r="26" ht="15.75" customHeight="1">
      <c r="A26" s="281" t="s">
        <v>99</v>
      </c>
      <c r="B26" s="282">
        <f>+'2-Tuit &amp; Oth NGF Rev'!C8</f>
        <v>3828215</v>
      </c>
      <c r="C26" s="275">
        <v>699147.0</v>
      </c>
      <c r="D26" s="276">
        <f t="shared" si="7"/>
        <v>0.1826300247</v>
      </c>
      <c r="E26" s="275">
        <v>699147.0</v>
      </c>
      <c r="F26" s="275">
        <v>313721.0</v>
      </c>
      <c r="G26" s="275">
        <v>29908.83</v>
      </c>
      <c r="H26" s="283">
        <f t="shared" si="8"/>
        <v>4171844.83</v>
      </c>
      <c r="I26" s="218"/>
      <c r="J26" s="218"/>
      <c r="K26" s="218"/>
      <c r="L26" s="281" t="s">
        <v>99</v>
      </c>
      <c r="M26" s="274">
        <f>+'2-Tuit &amp; Oth NGF Rev'!F8</f>
        <v>3863199</v>
      </c>
      <c r="N26" s="275">
        <v>488559.0</v>
      </c>
      <c r="O26" s="276">
        <f t="shared" si="9"/>
        <v>0.1264648805</v>
      </c>
      <c r="P26" s="275">
        <v>488559.0</v>
      </c>
      <c r="Q26" s="275">
        <v>332771.0</v>
      </c>
      <c r="R26" s="275">
        <v>50637.0</v>
      </c>
      <c r="S26" s="283">
        <f t="shared" si="10"/>
        <v>4246607</v>
      </c>
      <c r="T26" s="218"/>
      <c r="U26" s="218"/>
      <c r="V26" s="218"/>
      <c r="W26" s="218"/>
      <c r="X26" s="218"/>
      <c r="Y26" s="218"/>
      <c r="Z26" s="218"/>
    </row>
    <row r="27" ht="15.0" customHeight="1">
      <c r="A27" s="281" t="s">
        <v>100</v>
      </c>
      <c r="B27" s="282">
        <f>+'2-Tuit &amp; Oth NGF Rev'!C9</f>
        <v>5035174</v>
      </c>
      <c r="C27" s="275">
        <v>0.0</v>
      </c>
      <c r="D27" s="276" t="str">
        <f t="shared" si="7"/>
        <v>%</v>
      </c>
      <c r="E27" s="275">
        <v>0.0</v>
      </c>
      <c r="F27" s="275">
        <f t="shared" ref="F27:F29" si="11">0</f>
        <v>0</v>
      </c>
      <c r="G27" s="275">
        <v>89785.33</v>
      </c>
      <c r="H27" s="283">
        <f t="shared" si="8"/>
        <v>5124959.33</v>
      </c>
      <c r="I27" s="218"/>
      <c r="J27" s="218"/>
      <c r="K27" s="295"/>
      <c r="L27" s="281" t="s">
        <v>100</v>
      </c>
      <c r="M27" s="274">
        <f>+'2-Tuit &amp; Oth NGF Rev'!F9</f>
        <v>6160764</v>
      </c>
      <c r="N27" s="275">
        <v>0.0</v>
      </c>
      <c r="O27" s="276" t="str">
        <f t="shared" si="9"/>
        <v>%</v>
      </c>
      <c r="P27" s="275">
        <v>0.0</v>
      </c>
      <c r="Q27" s="275">
        <v>0.0</v>
      </c>
      <c r="R27" s="275">
        <v>190759.0</v>
      </c>
      <c r="S27" s="283">
        <f t="shared" si="10"/>
        <v>6351523</v>
      </c>
      <c r="T27" s="218"/>
      <c r="U27" s="218"/>
      <c r="V27" s="218"/>
      <c r="W27" s="218"/>
      <c r="X27" s="218"/>
      <c r="Y27" s="218"/>
      <c r="Z27" s="218"/>
    </row>
    <row r="28" ht="15.0" customHeight="1">
      <c r="A28" s="281" t="s">
        <v>101</v>
      </c>
      <c r="B28" s="282">
        <f>+'2-Tuit &amp; Oth NGF Rev'!C10</f>
        <v>829618</v>
      </c>
      <c r="C28" s="275">
        <v>3000.0</v>
      </c>
      <c r="D28" s="276">
        <f t="shared" si="7"/>
        <v>0.003616122119</v>
      </c>
      <c r="E28" s="275">
        <v>3000.0</v>
      </c>
      <c r="F28" s="275">
        <f t="shared" si="11"/>
        <v>0</v>
      </c>
      <c r="G28" s="275">
        <v>133774.67</v>
      </c>
      <c r="H28" s="283">
        <f t="shared" si="8"/>
        <v>963392.67</v>
      </c>
      <c r="I28" s="218"/>
      <c r="J28" s="218"/>
      <c r="K28" s="295"/>
      <c r="L28" s="281" t="s">
        <v>101</v>
      </c>
      <c r="M28" s="274">
        <f>+'2-Tuit &amp; Oth NGF Rev'!F10</f>
        <v>1344101</v>
      </c>
      <c r="N28" s="275">
        <v>0.0</v>
      </c>
      <c r="O28" s="276" t="str">
        <f t="shared" si="9"/>
        <v>%</v>
      </c>
      <c r="P28" s="275">
        <v>0.0</v>
      </c>
      <c r="Q28" s="275">
        <v>0.0</v>
      </c>
      <c r="R28" s="275">
        <v>69854.0</v>
      </c>
      <c r="S28" s="283">
        <f t="shared" si="10"/>
        <v>1413955</v>
      </c>
      <c r="T28" s="218"/>
      <c r="U28" s="218"/>
      <c r="V28" s="218"/>
      <c r="W28" s="218"/>
      <c r="X28" s="218"/>
      <c r="Y28" s="218"/>
      <c r="Z28" s="218"/>
    </row>
    <row r="29" ht="15.0" customHeight="1">
      <c r="A29" s="281" t="s">
        <v>232</v>
      </c>
      <c r="B29" s="282">
        <f>+SUM('2-Tuit &amp; Oth NGF Rev'!C11+'2-Tuit &amp; Oth NGF Rev'!C13+'2-Tuit &amp; Oth NGF Rev'!C15+'2-Tuit &amp; Oth NGF Rev'!C17+'2-Tuit &amp; Oth NGF Rev'!C19)</f>
        <v>0</v>
      </c>
      <c r="C29" s="275">
        <v>0.0</v>
      </c>
      <c r="D29" s="276" t="str">
        <f t="shared" si="7"/>
        <v>%</v>
      </c>
      <c r="E29" s="275">
        <v>0.0</v>
      </c>
      <c r="F29" s="275">
        <f t="shared" si="11"/>
        <v>0</v>
      </c>
      <c r="G29" s="275">
        <f>0</f>
        <v>0</v>
      </c>
      <c r="H29" s="283">
        <f t="shared" si="8"/>
        <v>0</v>
      </c>
      <c r="I29" s="218"/>
      <c r="J29" s="218"/>
      <c r="K29" s="218"/>
      <c r="L29" s="281" t="s">
        <v>232</v>
      </c>
      <c r="M29" s="274">
        <f>+'2-Tuit &amp; Oth NGF Rev'!F11</f>
        <v>0</v>
      </c>
      <c r="N29" s="275">
        <v>0.0</v>
      </c>
      <c r="O29" s="276" t="str">
        <f t="shared" si="9"/>
        <v>%</v>
      </c>
      <c r="P29" s="275">
        <v>0.0</v>
      </c>
      <c r="Q29" s="275">
        <v>0.0</v>
      </c>
      <c r="R29" s="275">
        <v>0.0</v>
      </c>
      <c r="S29" s="283">
        <f t="shared" si="10"/>
        <v>0</v>
      </c>
      <c r="T29" s="218"/>
      <c r="U29" s="218"/>
      <c r="V29" s="218"/>
      <c r="W29" s="218"/>
      <c r="X29" s="218"/>
      <c r="Y29" s="218"/>
      <c r="Z29" s="218"/>
    </row>
    <row r="30" ht="15.0" customHeight="1">
      <c r="A30" s="284" t="s">
        <v>233</v>
      </c>
      <c r="B30" s="282">
        <f>+SUM('2-Tuit &amp; Oth NGF Rev'!C12+'2-Tuit &amp; Oth NGF Rev'!C14+'2-Tuit &amp; Oth NGF Rev'!C16+'2-Tuit &amp; Oth NGF Rev'!C18+'2-Tuit &amp; Oth NGF Rev'!C20)</f>
        <v>0</v>
      </c>
      <c r="C30" s="275">
        <f>0</f>
        <v>0</v>
      </c>
      <c r="D30" s="285" t="str">
        <f t="shared" si="7"/>
        <v>%</v>
      </c>
      <c r="E30" s="275">
        <f t="shared" ref="E30:G30" si="12">0</f>
        <v>0</v>
      </c>
      <c r="F30" s="275">
        <f t="shared" si="12"/>
        <v>0</v>
      </c>
      <c r="G30" s="275">
        <f t="shared" si="12"/>
        <v>0</v>
      </c>
      <c r="H30" s="286">
        <f t="shared" si="8"/>
        <v>0</v>
      </c>
      <c r="I30" s="218"/>
      <c r="J30" s="218"/>
      <c r="K30" s="295"/>
      <c r="L30" s="284" t="s">
        <v>233</v>
      </c>
      <c r="M30" s="274">
        <f>+'2-Tuit &amp; Oth NGF Rev'!F12</f>
        <v>0</v>
      </c>
      <c r="N30" s="275">
        <v>0.0</v>
      </c>
      <c r="O30" s="285" t="str">
        <f t="shared" si="9"/>
        <v>%</v>
      </c>
      <c r="P30" s="275">
        <v>0.0</v>
      </c>
      <c r="Q30" s="275">
        <v>0.0</v>
      </c>
      <c r="R30" s="275">
        <v>0.0</v>
      </c>
      <c r="S30" s="286">
        <f t="shared" si="10"/>
        <v>0</v>
      </c>
      <c r="T30" s="218"/>
      <c r="U30" s="218"/>
      <c r="V30" s="218"/>
      <c r="W30" s="218"/>
      <c r="X30" s="218"/>
      <c r="Y30" s="218"/>
      <c r="Z30" s="218"/>
    </row>
    <row r="31" ht="15.0" customHeight="1">
      <c r="A31" s="287" t="s">
        <v>234</v>
      </c>
      <c r="B31" s="296">
        <f t="shared" ref="B31:C31" si="13">SUM(B25:B30)</f>
        <v>35821562</v>
      </c>
      <c r="C31" s="296">
        <f t="shared" si="13"/>
        <v>3596627.64</v>
      </c>
      <c r="D31" s="289">
        <f t="shared" si="7"/>
        <v>0.1004039869</v>
      </c>
      <c r="E31" s="296">
        <f t="shared" ref="E31:H31" si="14">SUM(E25:E30)</f>
        <v>3596627.64</v>
      </c>
      <c r="F31" s="288">
        <f t="shared" si="14"/>
        <v>2184249</v>
      </c>
      <c r="G31" s="288">
        <f t="shared" si="14"/>
        <v>739663.74</v>
      </c>
      <c r="H31" s="290">
        <f t="shared" si="14"/>
        <v>38745474.74</v>
      </c>
      <c r="I31" s="218"/>
      <c r="J31" s="218"/>
      <c r="K31" s="295"/>
      <c r="L31" s="287" t="s">
        <v>234</v>
      </c>
      <c r="M31" s="296">
        <f t="shared" ref="M31:N31" si="15">SUM(M25:M30)</f>
        <v>36091834</v>
      </c>
      <c r="N31" s="296">
        <f t="shared" si="15"/>
        <v>2989369</v>
      </c>
      <c r="O31" s="289">
        <f t="shared" si="9"/>
        <v>0.08282674136</v>
      </c>
      <c r="P31" s="296">
        <f t="shared" ref="P31:S31" si="16">SUM(P25:P30)</f>
        <v>2989369</v>
      </c>
      <c r="Q31" s="288">
        <f t="shared" si="16"/>
        <v>1449472</v>
      </c>
      <c r="R31" s="288">
        <f t="shared" si="16"/>
        <v>977375</v>
      </c>
      <c r="S31" s="290">
        <f t="shared" si="16"/>
        <v>38518681</v>
      </c>
      <c r="T31" s="218"/>
      <c r="U31" s="218"/>
      <c r="V31" s="218"/>
      <c r="W31" s="218"/>
      <c r="X31" s="218"/>
      <c r="Y31" s="218"/>
      <c r="Z31" s="218"/>
    </row>
    <row r="32" ht="15.0" customHeight="1">
      <c r="A32" s="297"/>
      <c r="B32" s="292"/>
      <c r="C32" s="292"/>
      <c r="D32" s="292"/>
      <c r="E32" s="292"/>
      <c r="F32" s="218"/>
      <c r="G32" s="218"/>
      <c r="H32" s="218"/>
      <c r="I32" s="218"/>
      <c r="J32" s="218"/>
      <c r="K32" s="218"/>
      <c r="L32" s="218"/>
      <c r="M32" s="218"/>
      <c r="N32" s="218"/>
      <c r="O32" s="218"/>
      <c r="P32" s="218"/>
      <c r="Q32" s="218"/>
      <c r="R32" s="218"/>
      <c r="S32" s="218"/>
      <c r="T32" s="218"/>
      <c r="U32" s="218"/>
      <c r="V32" s="218"/>
      <c r="W32" s="218"/>
      <c r="X32" s="218"/>
      <c r="Y32" s="218"/>
      <c r="Z32" s="218"/>
    </row>
    <row r="33" ht="15.0" customHeight="1">
      <c r="A33" s="210" t="s">
        <v>237</v>
      </c>
      <c r="B33" s="69"/>
      <c r="C33" s="69"/>
      <c r="D33" s="69"/>
      <c r="E33" s="69"/>
      <c r="F33" s="69"/>
      <c r="G33" s="69"/>
      <c r="H33" s="70"/>
      <c r="I33" s="218"/>
      <c r="J33" s="218"/>
      <c r="K33" s="218"/>
      <c r="L33" s="210" t="s">
        <v>238</v>
      </c>
      <c r="M33" s="69"/>
      <c r="N33" s="69"/>
      <c r="O33" s="69"/>
      <c r="P33" s="69"/>
      <c r="Q33" s="69"/>
      <c r="R33" s="69"/>
      <c r="S33" s="70"/>
      <c r="T33" s="218"/>
      <c r="U33" s="218"/>
      <c r="V33" s="218"/>
      <c r="W33" s="218"/>
      <c r="X33" s="218"/>
      <c r="Y33" s="218"/>
      <c r="Z33" s="218"/>
    </row>
    <row r="34" ht="15.0" customHeight="1">
      <c r="A34" s="265" t="s">
        <v>223</v>
      </c>
      <c r="B34" s="266" t="s">
        <v>96</v>
      </c>
      <c r="C34" s="266" t="s">
        <v>224</v>
      </c>
      <c r="D34" s="266" t="s">
        <v>225</v>
      </c>
      <c r="E34" s="266" t="s">
        <v>226</v>
      </c>
      <c r="F34" s="266" t="s">
        <v>227</v>
      </c>
      <c r="G34" s="266" t="s">
        <v>228</v>
      </c>
      <c r="H34" s="267" t="s">
        <v>229</v>
      </c>
      <c r="I34" s="3"/>
      <c r="J34" s="3"/>
      <c r="K34" s="3"/>
      <c r="L34" s="265" t="s">
        <v>223</v>
      </c>
      <c r="M34" s="266" t="s">
        <v>96</v>
      </c>
      <c r="N34" s="266" t="s">
        <v>224</v>
      </c>
      <c r="O34" s="266" t="s">
        <v>225</v>
      </c>
      <c r="P34" s="266" t="s">
        <v>226</v>
      </c>
      <c r="Q34" s="266" t="s">
        <v>227</v>
      </c>
      <c r="R34" s="266" t="s">
        <v>239</v>
      </c>
      <c r="S34" s="267" t="s">
        <v>229</v>
      </c>
      <c r="T34" s="3"/>
      <c r="U34" s="3"/>
      <c r="V34" s="3"/>
      <c r="W34" s="3"/>
      <c r="X34" s="3"/>
      <c r="Y34" s="3"/>
      <c r="Z34" s="3"/>
    </row>
    <row r="35" ht="12.0" customHeight="1">
      <c r="A35" s="268"/>
      <c r="B35" s="115"/>
      <c r="C35" s="115"/>
      <c r="D35" s="115"/>
      <c r="E35" s="115"/>
      <c r="F35" s="115"/>
      <c r="G35" s="115"/>
      <c r="H35" s="115"/>
      <c r="I35" s="218"/>
      <c r="J35" s="3"/>
      <c r="K35" s="3"/>
      <c r="L35" s="268"/>
      <c r="M35" s="115"/>
      <c r="N35" s="115"/>
      <c r="O35" s="115"/>
      <c r="P35" s="115"/>
      <c r="Q35" s="115"/>
      <c r="R35" s="115"/>
      <c r="S35" s="115"/>
      <c r="T35" s="218"/>
      <c r="U35" s="218"/>
      <c r="V35" s="3"/>
      <c r="W35" s="3"/>
      <c r="X35" s="3"/>
      <c r="Y35" s="3"/>
      <c r="Z35" s="3"/>
    </row>
    <row r="36" ht="15.0" customHeight="1">
      <c r="A36" s="268"/>
      <c r="B36" s="115"/>
      <c r="C36" s="115"/>
      <c r="D36" s="115"/>
      <c r="E36" s="115"/>
      <c r="F36" s="115"/>
      <c r="G36" s="115"/>
      <c r="H36" s="115"/>
      <c r="I36" s="293" t="s">
        <v>230</v>
      </c>
      <c r="J36" s="270"/>
      <c r="K36" s="218"/>
      <c r="L36" s="268"/>
      <c r="M36" s="115"/>
      <c r="N36" s="115"/>
      <c r="O36" s="115"/>
      <c r="P36" s="115"/>
      <c r="Q36" s="115"/>
      <c r="R36" s="115"/>
      <c r="S36" s="115"/>
      <c r="T36" s="293" t="s">
        <v>230</v>
      </c>
      <c r="U36" s="270"/>
      <c r="V36" s="218"/>
      <c r="W36" s="218"/>
      <c r="X36" s="218"/>
      <c r="Y36" s="218"/>
      <c r="Z36" s="218"/>
    </row>
    <row r="37" ht="15.75" customHeight="1">
      <c r="A37" s="271"/>
      <c r="B37" s="127"/>
      <c r="C37" s="127"/>
      <c r="D37" s="127"/>
      <c r="E37" s="127"/>
      <c r="F37" s="127"/>
      <c r="G37" s="127"/>
      <c r="H37" s="127"/>
      <c r="I37" s="294" t="s">
        <v>231</v>
      </c>
      <c r="J37" s="44"/>
      <c r="K37" s="218"/>
      <c r="L37" s="271"/>
      <c r="M37" s="127"/>
      <c r="N37" s="127"/>
      <c r="O37" s="127"/>
      <c r="P37" s="127"/>
      <c r="Q37" s="127"/>
      <c r="R37" s="127"/>
      <c r="S37" s="127"/>
      <c r="T37" s="294" t="s">
        <v>231</v>
      </c>
      <c r="U37" s="44"/>
      <c r="V37" s="218"/>
      <c r="W37" s="218"/>
      <c r="X37" s="218"/>
      <c r="Y37" s="218"/>
      <c r="Z37" s="218"/>
    </row>
    <row r="38" ht="15.75" customHeight="1">
      <c r="A38" s="273" t="s">
        <v>98</v>
      </c>
      <c r="B38" s="274">
        <f>+'2-Tuit &amp; Oth NGF Rev'!D7</f>
        <v>26886283.1</v>
      </c>
      <c r="C38" s="275">
        <f>2894480.64+200000</f>
        <v>3094480.64</v>
      </c>
      <c r="D38" s="276">
        <f t="shared" ref="D38:D44" si="17">IF(C38=0,"%",C38/B38)</f>
        <v>0.1150951446</v>
      </c>
      <c r="E38" s="275">
        <f>2894480.64+200000</f>
        <v>3094480.64</v>
      </c>
      <c r="F38" s="275">
        <v>1870528.0</v>
      </c>
      <c r="G38" s="275">
        <v>486194.91</v>
      </c>
      <c r="H38" s="278">
        <f t="shared" ref="H38:H43" si="18">B38+F38+G38</f>
        <v>29243006.01</v>
      </c>
      <c r="I38" s="279">
        <f>(C38+C40+C42)-(E38+E40+E42)</f>
        <v>0</v>
      </c>
      <c r="J38" s="280" t="str">
        <f>IF(I38&gt;0,"WARNING: IS subsidizing OS","Compliant")</f>
        <v>Compliant</v>
      </c>
      <c r="K38" s="218"/>
      <c r="L38" s="273" t="s">
        <v>98</v>
      </c>
      <c r="M38" s="274">
        <f>+'2-Tuit &amp; Oth NGF Rev'!G7</f>
        <v>25814362</v>
      </c>
      <c r="N38" s="275">
        <f>N44*0.84</f>
        <v>3102152.76</v>
      </c>
      <c r="O38" s="276">
        <f t="shared" ref="O38:O44" si="19">IF(N38=0,"%",N38/M38)</f>
        <v>0.1201715836</v>
      </c>
      <c r="P38" s="275">
        <v>3102153.0</v>
      </c>
      <c r="Q38" s="275">
        <v>1116701.0</v>
      </c>
      <c r="R38" s="275">
        <f>666125+896051</f>
        <v>1562176</v>
      </c>
      <c r="S38" s="278">
        <f t="shared" ref="S38:S43" si="20">M38+Q38+R38</f>
        <v>28493239</v>
      </c>
      <c r="T38" s="279">
        <f>(N38+N40+N42)-(P38+P40+P42)</f>
        <v>-0.2400000002</v>
      </c>
      <c r="U38" s="280" t="str">
        <f>IF(T38&gt;0,"WARNING: IS subsidizing OS","Compliant")</f>
        <v>Compliant</v>
      </c>
      <c r="V38" s="218"/>
      <c r="W38" s="218"/>
      <c r="X38" s="218"/>
      <c r="Y38" s="218"/>
      <c r="Z38" s="218"/>
    </row>
    <row r="39" ht="15.75" customHeight="1">
      <c r="A39" s="281" t="s">
        <v>99</v>
      </c>
      <c r="B39" s="298">
        <f>+'2-Tuit &amp; Oth NGF Rev'!D8</f>
        <v>3939233.235</v>
      </c>
      <c r="C39" s="275">
        <f>699147</f>
        <v>699147</v>
      </c>
      <c r="D39" s="276">
        <f t="shared" si="17"/>
        <v>0.1774830172</v>
      </c>
      <c r="E39" s="275">
        <f>699147</f>
        <v>699147</v>
      </c>
      <c r="F39" s="275">
        <v>313721.0</v>
      </c>
      <c r="G39" s="275">
        <v>29908.83</v>
      </c>
      <c r="H39" s="283">
        <f t="shared" si="18"/>
        <v>4282863.065</v>
      </c>
      <c r="I39" s="218"/>
      <c r="J39" s="218"/>
      <c r="K39" s="218"/>
      <c r="L39" s="281" t="s">
        <v>99</v>
      </c>
      <c r="M39" s="274">
        <f>+'2-Tuit &amp; Oth NGF Rev'!G8</f>
        <v>4138904</v>
      </c>
      <c r="N39" s="275">
        <f>N44*0.16</f>
        <v>590886.24</v>
      </c>
      <c r="O39" s="276">
        <f t="shared" si="19"/>
        <v>0.1427639394</v>
      </c>
      <c r="P39" s="275">
        <v>590886.0</v>
      </c>
      <c r="Q39" s="275">
        <v>332771.0</v>
      </c>
      <c r="R39" s="275">
        <v>50637.0</v>
      </c>
      <c r="S39" s="283">
        <f t="shared" si="20"/>
        <v>4522312</v>
      </c>
      <c r="T39" s="218"/>
      <c r="U39" s="218"/>
      <c r="V39" s="218"/>
      <c r="W39" s="218"/>
      <c r="X39" s="218"/>
      <c r="Y39" s="218"/>
      <c r="Z39" s="218"/>
    </row>
    <row r="40" ht="15.75" customHeight="1">
      <c r="A40" s="281" t="s">
        <v>100</v>
      </c>
      <c r="B40" s="298">
        <f>+'2-Tuit &amp; Oth NGF Rev'!D9</f>
        <v>5181194.046</v>
      </c>
      <c r="C40" s="275">
        <v>0.0</v>
      </c>
      <c r="D40" s="276" t="str">
        <f t="shared" si="17"/>
        <v>%</v>
      </c>
      <c r="E40" s="275">
        <v>0.0</v>
      </c>
      <c r="F40" s="275">
        <f t="shared" ref="F40:F42" si="21">0</f>
        <v>0</v>
      </c>
      <c r="G40" s="275">
        <v>89785.33</v>
      </c>
      <c r="H40" s="283">
        <f t="shared" si="18"/>
        <v>5270979.376</v>
      </c>
      <c r="I40" s="218"/>
      <c r="J40" s="218"/>
      <c r="K40" s="218"/>
      <c r="L40" s="281" t="s">
        <v>100</v>
      </c>
      <c r="M40" s="274">
        <f>+'2-Tuit &amp; Oth NGF Rev'!G9</f>
        <v>4024920</v>
      </c>
      <c r="N40" s="275">
        <v>0.0</v>
      </c>
      <c r="O40" s="276" t="str">
        <f t="shared" si="19"/>
        <v>%</v>
      </c>
      <c r="P40" s="275">
        <v>0.0</v>
      </c>
      <c r="Q40" s="275">
        <v>0.0</v>
      </c>
      <c r="R40" s="275">
        <v>190759.0</v>
      </c>
      <c r="S40" s="283">
        <f t="shared" si="20"/>
        <v>4215679</v>
      </c>
      <c r="T40" s="218"/>
      <c r="U40" s="218"/>
      <c r="V40" s="218"/>
      <c r="W40" s="218"/>
      <c r="X40" s="218"/>
      <c r="Y40" s="218"/>
      <c r="Z40" s="218"/>
    </row>
    <row r="41" ht="15.0" customHeight="1">
      <c r="A41" s="281" t="s">
        <v>101</v>
      </c>
      <c r="B41" s="298">
        <f>+'2-Tuit &amp; Oth NGF Rev'!D10</f>
        <v>853676.922</v>
      </c>
      <c r="C41" s="275">
        <v>3000.0</v>
      </c>
      <c r="D41" s="276">
        <f t="shared" si="17"/>
        <v>0.003514210028</v>
      </c>
      <c r="E41" s="275">
        <v>3000.0</v>
      </c>
      <c r="F41" s="275">
        <f t="shared" si="21"/>
        <v>0</v>
      </c>
      <c r="G41" s="275">
        <v>133774.67</v>
      </c>
      <c r="H41" s="283">
        <f t="shared" si="18"/>
        <v>987451.592</v>
      </c>
      <c r="I41" s="218"/>
      <c r="J41" s="218"/>
      <c r="K41" s="218"/>
      <c r="L41" s="281" t="s">
        <v>101</v>
      </c>
      <c r="M41" s="274">
        <f>+'2-Tuit &amp; Oth NGF Rev'!G10</f>
        <v>3867080</v>
      </c>
      <c r="N41" s="275">
        <v>0.0</v>
      </c>
      <c r="O41" s="276" t="str">
        <f t="shared" si="19"/>
        <v>%</v>
      </c>
      <c r="P41" s="275">
        <v>0.0</v>
      </c>
      <c r="Q41" s="275">
        <v>0.0</v>
      </c>
      <c r="R41" s="275">
        <v>69854.0</v>
      </c>
      <c r="S41" s="283">
        <f t="shared" si="20"/>
        <v>3936934</v>
      </c>
      <c r="T41" s="218"/>
      <c r="U41" s="218"/>
      <c r="V41" s="218"/>
      <c r="W41" s="218"/>
      <c r="X41" s="218"/>
      <c r="Y41" s="218"/>
      <c r="Z41" s="218"/>
    </row>
    <row r="42" ht="15.0" customHeight="1">
      <c r="A42" s="281" t="s">
        <v>232</v>
      </c>
      <c r="B42" s="282">
        <f>+SUM('2-Tuit &amp; Oth NGF Rev'!D11+'2-Tuit &amp; Oth NGF Rev'!D13+'2-Tuit &amp; Oth NGF Rev'!D15+'2-Tuit &amp; Oth NGF Rev'!D17+'2-Tuit &amp; Oth NGF Rev'!D19)</f>
        <v>0</v>
      </c>
      <c r="C42" s="275">
        <v>0.0</v>
      </c>
      <c r="D42" s="276" t="str">
        <f t="shared" si="17"/>
        <v>%</v>
      </c>
      <c r="E42" s="275">
        <v>0.0</v>
      </c>
      <c r="F42" s="275">
        <f t="shared" si="21"/>
        <v>0</v>
      </c>
      <c r="G42" s="275">
        <f>0</f>
        <v>0</v>
      </c>
      <c r="H42" s="283">
        <f t="shared" si="18"/>
        <v>0</v>
      </c>
      <c r="I42" s="218"/>
      <c r="J42" s="218"/>
      <c r="K42" s="218"/>
      <c r="L42" s="281" t="s">
        <v>232</v>
      </c>
      <c r="M42" s="274">
        <f>+'2-Tuit &amp; Oth NGF Rev'!G11</f>
        <v>0</v>
      </c>
      <c r="N42" s="275">
        <v>0.0</v>
      </c>
      <c r="O42" s="276" t="str">
        <f t="shared" si="19"/>
        <v>%</v>
      </c>
      <c r="P42" s="275">
        <v>0.0</v>
      </c>
      <c r="Q42" s="275">
        <v>0.0</v>
      </c>
      <c r="R42" s="275">
        <v>0.0</v>
      </c>
      <c r="S42" s="283">
        <f t="shared" si="20"/>
        <v>0</v>
      </c>
      <c r="T42" s="218"/>
      <c r="U42" s="218"/>
      <c r="V42" s="218"/>
      <c r="W42" s="218"/>
      <c r="X42" s="218"/>
      <c r="Y42" s="218"/>
      <c r="Z42" s="218"/>
    </row>
    <row r="43" ht="15.0" customHeight="1">
      <c r="A43" s="284" t="s">
        <v>233</v>
      </c>
      <c r="B43" s="282">
        <f>+SUM('2-Tuit &amp; Oth NGF Rev'!D12+'2-Tuit &amp; Oth NGF Rev'!D14+'2-Tuit &amp; Oth NGF Rev'!D16+'2-Tuit &amp; Oth NGF Rev'!D18+'2-Tuit &amp; Oth NGF Rev'!D20)</f>
        <v>0</v>
      </c>
      <c r="C43" s="275">
        <f>0</f>
        <v>0</v>
      </c>
      <c r="D43" s="276" t="str">
        <f t="shared" si="17"/>
        <v>%</v>
      </c>
      <c r="E43" s="275">
        <f t="shared" ref="E43:G43" si="22">0</f>
        <v>0</v>
      </c>
      <c r="F43" s="275">
        <f t="shared" si="22"/>
        <v>0</v>
      </c>
      <c r="G43" s="275">
        <f t="shared" si="22"/>
        <v>0</v>
      </c>
      <c r="H43" s="286">
        <f t="shared" si="18"/>
        <v>0</v>
      </c>
      <c r="I43" s="218"/>
      <c r="J43" s="218"/>
      <c r="K43" s="218"/>
      <c r="L43" s="284" t="s">
        <v>233</v>
      </c>
      <c r="M43" s="274">
        <f>+'2-Tuit &amp; Oth NGF Rev'!G12</f>
        <v>0</v>
      </c>
      <c r="N43" s="275">
        <v>0.0</v>
      </c>
      <c r="O43" s="285" t="str">
        <f t="shared" si="19"/>
        <v>%</v>
      </c>
      <c r="P43" s="275">
        <v>0.0</v>
      </c>
      <c r="Q43" s="275">
        <v>0.0</v>
      </c>
      <c r="R43" s="275">
        <v>0.0</v>
      </c>
      <c r="S43" s="286">
        <f t="shared" si="20"/>
        <v>0</v>
      </c>
      <c r="T43" s="218"/>
      <c r="U43" s="218"/>
      <c r="V43" s="218"/>
      <c r="W43" s="218"/>
      <c r="X43" s="218"/>
      <c r="Y43" s="218"/>
      <c r="Z43" s="218"/>
    </row>
    <row r="44" ht="15.0" customHeight="1">
      <c r="A44" s="287" t="s">
        <v>234</v>
      </c>
      <c r="B44" s="296">
        <f t="shared" ref="B44:C44" si="23">SUM(B38:B43)</f>
        <v>36860387.3</v>
      </c>
      <c r="C44" s="296">
        <f t="shared" si="23"/>
        <v>3796627.64</v>
      </c>
      <c r="D44" s="289">
        <f t="shared" si="17"/>
        <v>0.1030002102</v>
      </c>
      <c r="E44" s="296">
        <f t="shared" ref="E44:H44" si="24">SUM(E38:E43)</f>
        <v>3796627.64</v>
      </c>
      <c r="F44" s="288">
        <f t="shared" si="24"/>
        <v>2184249</v>
      </c>
      <c r="G44" s="288">
        <f t="shared" si="24"/>
        <v>739663.74</v>
      </c>
      <c r="H44" s="290">
        <f t="shared" si="24"/>
        <v>39784300.04</v>
      </c>
      <c r="I44" s="218"/>
      <c r="J44" s="218"/>
      <c r="K44" s="218"/>
      <c r="L44" s="287" t="s">
        <v>234</v>
      </c>
      <c r="M44" s="296">
        <f>SUM(M38:M43)</f>
        <v>37845266</v>
      </c>
      <c r="N44" s="296">
        <v>3693039.0</v>
      </c>
      <c r="O44" s="289">
        <f t="shared" si="19"/>
        <v>0.097582588</v>
      </c>
      <c r="P44" s="296">
        <f t="shared" ref="P44:S44" si="25">SUM(P38:P43)</f>
        <v>3693039</v>
      </c>
      <c r="Q44" s="288">
        <f t="shared" si="25"/>
        <v>1449472</v>
      </c>
      <c r="R44" s="288">
        <f t="shared" si="25"/>
        <v>1873426</v>
      </c>
      <c r="S44" s="290">
        <f t="shared" si="25"/>
        <v>41168164</v>
      </c>
      <c r="T44" s="218"/>
      <c r="U44" s="218"/>
      <c r="V44" s="218"/>
      <c r="W44" s="218"/>
      <c r="X44" s="218"/>
      <c r="Y44" s="218"/>
      <c r="Z44" s="218"/>
    </row>
    <row r="45" ht="15.0" customHeight="1">
      <c r="A45" s="299"/>
      <c r="B45" s="292"/>
      <c r="C45" s="292"/>
      <c r="D45" s="292"/>
      <c r="E45" s="292"/>
      <c r="F45" s="218"/>
      <c r="G45" s="218"/>
      <c r="H45" s="218"/>
      <c r="I45" s="218"/>
      <c r="J45" s="218"/>
      <c r="K45" s="218"/>
      <c r="L45" s="218"/>
      <c r="M45" s="218"/>
      <c r="N45" s="218"/>
      <c r="O45" s="218"/>
      <c r="P45" s="218"/>
      <c r="Q45" s="218"/>
      <c r="R45" s="218"/>
      <c r="S45" s="218"/>
      <c r="T45" s="218"/>
      <c r="U45" s="218"/>
      <c r="V45" s="218"/>
      <c r="W45" s="218"/>
      <c r="X45" s="218"/>
      <c r="Y45" s="218"/>
      <c r="Z45" s="218"/>
    </row>
    <row r="46" ht="15.0" customHeight="1">
      <c r="A46" s="210" t="s">
        <v>93</v>
      </c>
      <c r="B46" s="69"/>
      <c r="C46" s="69"/>
      <c r="D46" s="69"/>
      <c r="E46" s="69"/>
      <c r="F46" s="69"/>
      <c r="G46" s="69"/>
      <c r="H46" s="70"/>
      <c r="I46" s="218"/>
      <c r="J46" s="218"/>
      <c r="K46" s="218"/>
      <c r="L46" s="210" t="s">
        <v>240</v>
      </c>
      <c r="M46" s="69"/>
      <c r="N46" s="69"/>
      <c r="O46" s="69"/>
      <c r="P46" s="69"/>
      <c r="Q46" s="69"/>
      <c r="R46" s="69"/>
      <c r="S46" s="70"/>
      <c r="T46" s="218"/>
      <c r="U46" s="218"/>
      <c r="V46" s="218"/>
      <c r="W46" s="218"/>
      <c r="X46" s="218"/>
      <c r="Y46" s="218"/>
      <c r="Z46" s="218"/>
    </row>
    <row r="47" ht="15.0" customHeight="1">
      <c r="A47" s="265" t="s">
        <v>223</v>
      </c>
      <c r="B47" s="266" t="s">
        <v>96</v>
      </c>
      <c r="C47" s="266" t="s">
        <v>224</v>
      </c>
      <c r="D47" s="266" t="s">
        <v>225</v>
      </c>
      <c r="E47" s="266" t="s">
        <v>226</v>
      </c>
      <c r="F47" s="266" t="s">
        <v>227</v>
      </c>
      <c r="G47" s="266" t="s">
        <v>228</v>
      </c>
      <c r="H47" s="267" t="s">
        <v>229</v>
      </c>
      <c r="I47" s="3"/>
      <c r="J47" s="3"/>
      <c r="K47" s="3"/>
      <c r="L47" s="265" t="s">
        <v>223</v>
      </c>
      <c r="M47" s="266" t="s">
        <v>96</v>
      </c>
      <c r="N47" s="266" t="s">
        <v>224</v>
      </c>
      <c r="O47" s="266" t="s">
        <v>225</v>
      </c>
      <c r="P47" s="266" t="s">
        <v>226</v>
      </c>
      <c r="Q47" s="266" t="s">
        <v>227</v>
      </c>
      <c r="R47" s="266" t="s">
        <v>228</v>
      </c>
      <c r="S47" s="267" t="s">
        <v>229</v>
      </c>
      <c r="T47" s="3"/>
      <c r="U47" s="3"/>
      <c r="V47" s="3"/>
      <c r="W47" s="3"/>
      <c r="X47" s="3"/>
      <c r="Y47" s="3"/>
      <c r="Z47" s="3"/>
    </row>
    <row r="48" ht="15.0" customHeight="1">
      <c r="A48" s="268"/>
      <c r="B48" s="115"/>
      <c r="C48" s="115"/>
      <c r="D48" s="115"/>
      <c r="E48" s="115"/>
      <c r="F48" s="115"/>
      <c r="G48" s="115"/>
      <c r="H48" s="115"/>
      <c r="I48" s="218"/>
      <c r="J48" s="3"/>
      <c r="K48" s="3"/>
      <c r="L48" s="268"/>
      <c r="M48" s="115"/>
      <c r="N48" s="115"/>
      <c r="O48" s="115"/>
      <c r="P48" s="115"/>
      <c r="Q48" s="115"/>
      <c r="R48" s="115"/>
      <c r="S48" s="115"/>
      <c r="T48" s="218"/>
      <c r="U48" s="218"/>
      <c r="V48" s="3"/>
      <c r="W48" s="3"/>
      <c r="X48" s="3"/>
      <c r="Y48" s="3"/>
      <c r="Z48" s="3"/>
    </row>
    <row r="49" ht="15.0" customHeight="1">
      <c r="A49" s="268"/>
      <c r="B49" s="115"/>
      <c r="C49" s="115"/>
      <c r="D49" s="115"/>
      <c r="E49" s="115"/>
      <c r="F49" s="115"/>
      <c r="G49" s="115"/>
      <c r="H49" s="115"/>
      <c r="I49" s="293" t="s">
        <v>230</v>
      </c>
      <c r="J49" s="270"/>
      <c r="K49" s="3"/>
      <c r="L49" s="268"/>
      <c r="M49" s="115"/>
      <c r="N49" s="115"/>
      <c r="O49" s="115"/>
      <c r="P49" s="115"/>
      <c r="Q49" s="115"/>
      <c r="R49" s="115"/>
      <c r="S49" s="115"/>
      <c r="T49" s="293" t="s">
        <v>230</v>
      </c>
      <c r="U49" s="270"/>
      <c r="V49" s="3"/>
      <c r="W49" s="3"/>
      <c r="X49" s="3"/>
      <c r="Y49" s="3"/>
      <c r="Z49" s="3"/>
    </row>
    <row r="50" ht="15.0" customHeight="1">
      <c r="A50" s="271"/>
      <c r="B50" s="127"/>
      <c r="C50" s="127"/>
      <c r="D50" s="127"/>
      <c r="E50" s="127"/>
      <c r="F50" s="127"/>
      <c r="G50" s="127"/>
      <c r="H50" s="127"/>
      <c r="I50" s="294" t="s">
        <v>231</v>
      </c>
      <c r="J50" s="44"/>
      <c r="K50" s="3"/>
      <c r="L50" s="271"/>
      <c r="M50" s="127"/>
      <c r="N50" s="127"/>
      <c r="O50" s="127"/>
      <c r="P50" s="127"/>
      <c r="Q50" s="127"/>
      <c r="R50" s="127"/>
      <c r="S50" s="127"/>
      <c r="T50" s="294" t="s">
        <v>231</v>
      </c>
      <c r="U50" s="44"/>
      <c r="V50" s="3"/>
      <c r="W50" s="3"/>
      <c r="X50" s="3"/>
      <c r="Y50" s="3"/>
      <c r="Z50" s="3"/>
    </row>
    <row r="51" ht="12.75" customHeight="1">
      <c r="A51" s="273" t="s">
        <v>98</v>
      </c>
      <c r="B51" s="274">
        <f>+'2-Tuit &amp; Oth NGF Rev'!E7</f>
        <v>27665985</v>
      </c>
      <c r="C51" s="275">
        <f>2894480.64+400000</f>
        <v>3294480.64</v>
      </c>
      <c r="D51" s="276">
        <f t="shared" ref="D51:D57" si="26">IF(C51=0,"%",C51/B51)</f>
        <v>0.1190805475</v>
      </c>
      <c r="E51" s="275">
        <f>2894480.64+500000</f>
        <v>3394480.64</v>
      </c>
      <c r="F51" s="275">
        <v>1870528.0</v>
      </c>
      <c r="G51" s="275">
        <v>486194.91</v>
      </c>
      <c r="H51" s="278">
        <f t="shared" ref="H51:H56" si="27">B51+F51+G51</f>
        <v>30022707.91</v>
      </c>
      <c r="I51" s="279">
        <f>(C51+C53+C55)-(E51+E53+E55)</f>
        <v>-100000</v>
      </c>
      <c r="J51" s="280" t="str">
        <f>IF(I51&gt;0,"WARNING: IS subsidizing OS","Compliant")</f>
        <v>Compliant</v>
      </c>
      <c r="K51" s="3"/>
      <c r="L51" s="273" t="s">
        <v>98</v>
      </c>
      <c r="M51" s="274">
        <f>+'2-Tuit &amp; Oth NGF Rev'!H7</f>
        <v>27508635</v>
      </c>
      <c r="N51" s="275">
        <v>3102153.0</v>
      </c>
      <c r="O51" s="276">
        <f t="shared" ref="O51:O57" si="28">IF(N51=0,"%",N51/M51)</f>
        <v>0.1127701538</v>
      </c>
      <c r="P51" s="275">
        <v>3102153.0</v>
      </c>
      <c r="Q51" s="275">
        <v>1116701.0</v>
      </c>
      <c r="R51" s="275">
        <v>666125.0</v>
      </c>
      <c r="S51" s="278">
        <f t="shared" ref="S51:S56" si="29">M51+Q51+R51</f>
        <v>29291461</v>
      </c>
      <c r="T51" s="279">
        <f>(N51+N53+N55)-(P51+P53+P55)</f>
        <v>0</v>
      </c>
      <c r="U51" s="280" t="str">
        <f>IF(T51&gt;0,"WARNING: IS subsidizing OS","Compliant")</f>
        <v>Compliant</v>
      </c>
      <c r="V51" s="3"/>
      <c r="W51" s="3"/>
      <c r="X51" s="3"/>
      <c r="Y51" s="3"/>
      <c r="Z51" s="3"/>
    </row>
    <row r="52" ht="12.75" customHeight="1">
      <c r="A52" s="281" t="s">
        <v>99</v>
      </c>
      <c r="B52" s="298">
        <f>+'2-Tuit &amp; Oth NGF Rev'!E8</f>
        <v>4053471</v>
      </c>
      <c r="C52" s="275">
        <f>699147</f>
        <v>699147</v>
      </c>
      <c r="D52" s="276">
        <f t="shared" si="26"/>
        <v>0.1724810662</v>
      </c>
      <c r="E52" s="275">
        <f>699147</f>
        <v>699147</v>
      </c>
      <c r="F52" s="275">
        <v>313721.0</v>
      </c>
      <c r="G52" s="275">
        <v>29908.83</v>
      </c>
      <c r="H52" s="283">
        <f t="shared" si="27"/>
        <v>4397100.83</v>
      </c>
      <c r="I52" s="3"/>
      <c r="J52" s="3"/>
      <c r="K52" s="3"/>
      <c r="L52" s="281" t="s">
        <v>99</v>
      </c>
      <c r="M52" s="274">
        <f>+'2-Tuit &amp; Oth NGF Rev'!H8</f>
        <v>4263071</v>
      </c>
      <c r="N52" s="275">
        <v>590886.0</v>
      </c>
      <c r="O52" s="276">
        <f t="shared" si="28"/>
        <v>0.138605714</v>
      </c>
      <c r="P52" s="275">
        <v>590886.0</v>
      </c>
      <c r="Q52" s="275">
        <v>332771.0</v>
      </c>
      <c r="R52" s="275">
        <v>50637.0</v>
      </c>
      <c r="S52" s="283">
        <f t="shared" si="29"/>
        <v>4646479</v>
      </c>
      <c r="T52" s="218"/>
      <c r="U52" s="218"/>
      <c r="V52" s="3"/>
      <c r="W52" s="3"/>
      <c r="X52" s="3"/>
      <c r="Y52" s="3"/>
      <c r="Z52" s="3"/>
    </row>
    <row r="53" ht="12.75" customHeight="1">
      <c r="A53" s="281" t="s">
        <v>100</v>
      </c>
      <c r="B53" s="298">
        <f>+'2-Tuit &amp; Oth NGF Rev'!E9</f>
        <v>8463948</v>
      </c>
      <c r="C53" s="275">
        <v>0.0</v>
      </c>
      <c r="D53" s="276" t="str">
        <f t="shared" si="26"/>
        <v>%</v>
      </c>
      <c r="E53" s="275">
        <v>0.0</v>
      </c>
      <c r="F53" s="275">
        <f t="shared" ref="F53:F55" si="30">0</f>
        <v>0</v>
      </c>
      <c r="G53" s="275">
        <v>89785.33</v>
      </c>
      <c r="H53" s="283">
        <f t="shared" si="27"/>
        <v>8553733.33</v>
      </c>
      <c r="I53" s="3"/>
      <c r="J53" s="3"/>
      <c r="K53" s="3"/>
      <c r="L53" s="281" t="s">
        <v>100</v>
      </c>
      <c r="M53" s="274">
        <f>+'2-Tuit &amp; Oth NGF Rev'!H9</f>
        <v>4200920</v>
      </c>
      <c r="N53" s="275">
        <v>0.0</v>
      </c>
      <c r="O53" s="276" t="str">
        <f t="shared" si="28"/>
        <v>%</v>
      </c>
      <c r="P53" s="275">
        <v>0.0</v>
      </c>
      <c r="Q53" s="275">
        <v>0.0</v>
      </c>
      <c r="R53" s="275">
        <v>190759.0</v>
      </c>
      <c r="S53" s="283">
        <f t="shared" si="29"/>
        <v>4391679</v>
      </c>
      <c r="T53" s="218"/>
      <c r="U53" s="218"/>
      <c r="V53" s="3"/>
      <c r="W53" s="3"/>
      <c r="X53" s="3"/>
      <c r="Y53" s="3"/>
      <c r="Z53" s="3"/>
    </row>
    <row r="54" ht="12.75" customHeight="1">
      <c r="A54" s="281" t="s">
        <v>101</v>
      </c>
      <c r="B54" s="298">
        <f>+'2-Tuit &amp; Oth NGF Rev'!E10</f>
        <v>868925</v>
      </c>
      <c r="C54" s="275">
        <v>3000.0</v>
      </c>
      <c r="D54" s="276">
        <f t="shared" si="26"/>
        <v>0.003452541934</v>
      </c>
      <c r="E54" s="275">
        <v>3000.0</v>
      </c>
      <c r="F54" s="275">
        <f t="shared" si="30"/>
        <v>0</v>
      </c>
      <c r="G54" s="275">
        <v>133774.67</v>
      </c>
      <c r="H54" s="283">
        <f t="shared" si="27"/>
        <v>1002699.67</v>
      </c>
      <c r="I54" s="3"/>
      <c r="J54" s="3"/>
      <c r="K54" s="3"/>
      <c r="L54" s="281" t="s">
        <v>101</v>
      </c>
      <c r="M54" s="274">
        <f>+'2-Tuit &amp; Oth NGF Rev'!H10</f>
        <v>3980076</v>
      </c>
      <c r="N54" s="275">
        <v>0.0</v>
      </c>
      <c r="O54" s="276" t="str">
        <f t="shared" si="28"/>
        <v>%</v>
      </c>
      <c r="P54" s="275">
        <v>0.0</v>
      </c>
      <c r="Q54" s="275">
        <v>0.0</v>
      </c>
      <c r="R54" s="275">
        <v>69854.0</v>
      </c>
      <c r="S54" s="283">
        <f t="shared" si="29"/>
        <v>4049930</v>
      </c>
      <c r="T54" s="218"/>
      <c r="U54" s="218"/>
      <c r="V54" s="3"/>
      <c r="W54" s="3"/>
      <c r="X54" s="3"/>
      <c r="Y54" s="3"/>
      <c r="Z54" s="3"/>
    </row>
    <row r="55" ht="12.75" customHeight="1">
      <c r="A55" s="281" t="s">
        <v>232</v>
      </c>
      <c r="B55" s="282">
        <f>+SUM('2-Tuit &amp; Oth NGF Rev'!E11+'2-Tuit &amp; Oth NGF Rev'!E13+'2-Tuit &amp; Oth NGF Rev'!E15+'2-Tuit &amp; Oth NGF Rev'!E17+'2-Tuit &amp; Oth NGF Rev'!E19)</f>
        <v>0</v>
      </c>
      <c r="C55" s="275">
        <v>0.0</v>
      </c>
      <c r="D55" s="276" t="str">
        <f t="shared" si="26"/>
        <v>%</v>
      </c>
      <c r="E55" s="275">
        <v>0.0</v>
      </c>
      <c r="F55" s="275">
        <f t="shared" si="30"/>
        <v>0</v>
      </c>
      <c r="G55" s="275">
        <f>0</f>
        <v>0</v>
      </c>
      <c r="H55" s="283">
        <f t="shared" si="27"/>
        <v>0</v>
      </c>
      <c r="I55" s="3"/>
      <c r="J55" s="3"/>
      <c r="K55" s="3"/>
      <c r="L55" s="281" t="s">
        <v>232</v>
      </c>
      <c r="M55" s="274">
        <f>+'2-Tuit &amp; Oth NGF Rev'!H11</f>
        <v>0</v>
      </c>
      <c r="N55" s="275">
        <v>0.0</v>
      </c>
      <c r="O55" s="276" t="str">
        <f t="shared" si="28"/>
        <v>%</v>
      </c>
      <c r="P55" s="275">
        <v>0.0</v>
      </c>
      <c r="Q55" s="275">
        <v>0.0</v>
      </c>
      <c r="R55" s="275">
        <v>0.0</v>
      </c>
      <c r="S55" s="283">
        <f t="shared" si="29"/>
        <v>0</v>
      </c>
      <c r="T55" s="218"/>
      <c r="U55" s="218"/>
      <c r="V55" s="3"/>
      <c r="W55" s="3"/>
      <c r="X55" s="3"/>
      <c r="Y55" s="3"/>
      <c r="Z55" s="3"/>
    </row>
    <row r="56" ht="12.75" customHeight="1">
      <c r="A56" s="284" t="s">
        <v>233</v>
      </c>
      <c r="B56" s="282">
        <f>+SUM('2-Tuit &amp; Oth NGF Rev'!E12+'2-Tuit &amp; Oth NGF Rev'!E14+'2-Tuit &amp; Oth NGF Rev'!E16+'2-Tuit &amp; Oth NGF Rev'!E18+'2-Tuit &amp; Oth NGF Rev'!E20)</f>
        <v>0</v>
      </c>
      <c r="C56" s="275">
        <f>0</f>
        <v>0</v>
      </c>
      <c r="D56" s="276" t="str">
        <f t="shared" si="26"/>
        <v>%</v>
      </c>
      <c r="E56" s="275">
        <f t="shared" ref="E56:G56" si="31">0</f>
        <v>0</v>
      </c>
      <c r="F56" s="275">
        <f t="shared" si="31"/>
        <v>0</v>
      </c>
      <c r="G56" s="275">
        <f t="shared" si="31"/>
        <v>0</v>
      </c>
      <c r="H56" s="286">
        <f t="shared" si="27"/>
        <v>0</v>
      </c>
      <c r="I56" s="3"/>
      <c r="J56" s="3"/>
      <c r="K56" s="3"/>
      <c r="L56" s="284" t="s">
        <v>233</v>
      </c>
      <c r="M56" s="274">
        <f>+'2-Tuit &amp; Oth NGF Rev'!H12</f>
        <v>0</v>
      </c>
      <c r="N56" s="275">
        <v>0.0</v>
      </c>
      <c r="O56" s="285" t="str">
        <f t="shared" si="28"/>
        <v>%</v>
      </c>
      <c r="P56" s="275">
        <v>0.0</v>
      </c>
      <c r="Q56" s="275">
        <v>0.0</v>
      </c>
      <c r="R56" s="275">
        <v>0.0</v>
      </c>
      <c r="S56" s="286">
        <f t="shared" si="29"/>
        <v>0</v>
      </c>
      <c r="T56" s="218"/>
      <c r="U56" s="218"/>
      <c r="V56" s="3"/>
      <c r="W56" s="3"/>
      <c r="X56" s="3"/>
      <c r="Y56" s="3"/>
      <c r="Z56" s="3"/>
    </row>
    <row r="57" ht="12.75" customHeight="1">
      <c r="A57" s="287" t="s">
        <v>234</v>
      </c>
      <c r="B57" s="296">
        <f t="shared" ref="B57:C57" si="32">SUM(B51:B56)</f>
        <v>41052329</v>
      </c>
      <c r="C57" s="296">
        <f t="shared" si="32"/>
        <v>3996627.64</v>
      </c>
      <c r="D57" s="289">
        <f t="shared" si="26"/>
        <v>0.09735446776</v>
      </c>
      <c r="E57" s="296">
        <f t="shared" ref="E57:H57" si="33">SUM(E51:E56)</f>
        <v>4096627.64</v>
      </c>
      <c r="F57" s="288">
        <f t="shared" si="33"/>
        <v>2184249</v>
      </c>
      <c r="G57" s="288">
        <f t="shared" si="33"/>
        <v>739663.74</v>
      </c>
      <c r="H57" s="290">
        <f t="shared" si="33"/>
        <v>43976241.74</v>
      </c>
      <c r="I57" s="300"/>
      <c r="J57" s="3"/>
      <c r="K57" s="3"/>
      <c r="L57" s="287" t="s">
        <v>234</v>
      </c>
      <c r="M57" s="296">
        <f t="shared" ref="M57:N57" si="34">SUM(M51:M56)</f>
        <v>39952702</v>
      </c>
      <c r="N57" s="296">
        <f t="shared" si="34"/>
        <v>3693039</v>
      </c>
      <c r="O57" s="289">
        <f t="shared" si="28"/>
        <v>0.09243527509</v>
      </c>
      <c r="P57" s="296">
        <f t="shared" ref="P57:S57" si="35">SUM(P51:P56)</f>
        <v>3693039</v>
      </c>
      <c r="Q57" s="288">
        <f t="shared" si="35"/>
        <v>1449472</v>
      </c>
      <c r="R57" s="288">
        <f t="shared" si="35"/>
        <v>977375</v>
      </c>
      <c r="S57" s="290">
        <f t="shared" si="35"/>
        <v>42379549</v>
      </c>
      <c r="T57" s="218"/>
      <c r="U57" s="218"/>
      <c r="V57" s="3"/>
      <c r="W57" s="3"/>
      <c r="X57" s="3"/>
      <c r="Y57" s="3"/>
      <c r="Z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64.5" customHeight="1">
      <c r="A59" s="301" t="s">
        <v>241</v>
      </c>
      <c r="I59" s="3"/>
      <c r="J59" s="3"/>
      <c r="K59" s="3"/>
      <c r="L59" s="3"/>
      <c r="M59" s="3"/>
      <c r="N59" s="3"/>
      <c r="O59" s="3"/>
      <c r="P59" s="3"/>
      <c r="Q59" s="3"/>
      <c r="R59" s="3"/>
      <c r="S59" s="3"/>
      <c r="T59" s="3"/>
      <c r="U59" s="3"/>
      <c r="V59" s="3"/>
      <c r="W59" s="3"/>
      <c r="X59" s="3"/>
      <c r="Y59" s="3"/>
      <c r="Z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t="s">
        <v>242</v>
      </c>
      <c r="B61" s="3"/>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86">
    <mergeCell ref="D8:D11"/>
    <mergeCell ref="E8:E11"/>
    <mergeCell ref="A19:E19"/>
    <mergeCell ref="A20:H20"/>
    <mergeCell ref="L20:S20"/>
    <mergeCell ref="B8:B11"/>
    <mergeCell ref="C8:C11"/>
    <mergeCell ref="A21:A24"/>
    <mergeCell ref="B21:B24"/>
    <mergeCell ref="C21:C24"/>
    <mergeCell ref="D21:D24"/>
    <mergeCell ref="E21:E24"/>
    <mergeCell ref="R34:R37"/>
    <mergeCell ref="S34:S37"/>
    <mergeCell ref="I36:J36"/>
    <mergeCell ref="I37:J37"/>
    <mergeCell ref="H34:H37"/>
    <mergeCell ref="L34:L37"/>
    <mergeCell ref="M34:M37"/>
    <mergeCell ref="N34:N37"/>
    <mergeCell ref="O34:O37"/>
    <mergeCell ref="P34:P37"/>
    <mergeCell ref="Q34:Q37"/>
    <mergeCell ref="A32:E32"/>
    <mergeCell ref="A33:H33"/>
    <mergeCell ref="L33:S33"/>
    <mergeCell ref="A34:A37"/>
    <mergeCell ref="B34:B37"/>
    <mergeCell ref="C34:C37"/>
    <mergeCell ref="D34:D37"/>
    <mergeCell ref="E34:E37"/>
    <mergeCell ref="F34:F37"/>
    <mergeCell ref="G34:G37"/>
    <mergeCell ref="G47:G50"/>
    <mergeCell ref="H47:H50"/>
    <mergeCell ref="A59:H59"/>
    <mergeCell ref="L47:L50"/>
    <mergeCell ref="M47:M50"/>
    <mergeCell ref="N47:N50"/>
    <mergeCell ref="O47:O50"/>
    <mergeCell ref="P47:P50"/>
    <mergeCell ref="Q47:Q50"/>
    <mergeCell ref="R47:R50"/>
    <mergeCell ref="S47:S50"/>
    <mergeCell ref="I49:J49"/>
    <mergeCell ref="I50:J50"/>
    <mergeCell ref="A45:E45"/>
    <mergeCell ref="A46:H46"/>
    <mergeCell ref="L46:S46"/>
    <mergeCell ref="A47:A50"/>
    <mergeCell ref="B47:B50"/>
    <mergeCell ref="C47:C50"/>
    <mergeCell ref="D47:D50"/>
    <mergeCell ref="F8:F11"/>
    <mergeCell ref="G8:G11"/>
    <mergeCell ref="I10:J10"/>
    <mergeCell ref="I11:J11"/>
    <mergeCell ref="A2:E2"/>
    <mergeCell ref="A3:H3"/>
    <mergeCell ref="A4:H4"/>
    <mergeCell ref="A5:H5"/>
    <mergeCell ref="A6:F6"/>
    <mergeCell ref="A7:H7"/>
    <mergeCell ref="A8:A11"/>
    <mergeCell ref="H8:H11"/>
    <mergeCell ref="P21:P24"/>
    <mergeCell ref="Q21:Q24"/>
    <mergeCell ref="R21:R24"/>
    <mergeCell ref="S21:S24"/>
    <mergeCell ref="T23:U23"/>
    <mergeCell ref="T24:U24"/>
    <mergeCell ref="I23:J23"/>
    <mergeCell ref="I24:J24"/>
    <mergeCell ref="F21:F24"/>
    <mergeCell ref="G21:G24"/>
    <mergeCell ref="H21:H24"/>
    <mergeCell ref="L21:L24"/>
    <mergeCell ref="M21:M24"/>
    <mergeCell ref="N21:N24"/>
    <mergeCell ref="O21:O24"/>
    <mergeCell ref="T36:U36"/>
    <mergeCell ref="T37:U37"/>
    <mergeCell ref="T49:U49"/>
    <mergeCell ref="T50:U50"/>
    <mergeCell ref="E47:E50"/>
    <mergeCell ref="F47:F50"/>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5"/>
    <col customWidth="1" min="2" max="11" width="15.5"/>
    <col customWidth="1" min="12" max="26" width="8.5"/>
  </cols>
  <sheetData>
    <row r="1" ht="19.5" customHeight="1">
      <c r="A1" s="67" t="str">
        <f>'Institution ID'!A1</f>
        <v>Six-Year Plans - Part I (2022): 2022-23 through 2027-28</v>
      </c>
      <c r="I1" s="302"/>
      <c r="J1" s="3"/>
      <c r="K1" s="3"/>
      <c r="L1" s="3"/>
      <c r="M1" s="3"/>
      <c r="N1" s="3"/>
      <c r="O1" s="3"/>
      <c r="P1" s="3"/>
      <c r="Q1" s="3"/>
      <c r="R1" s="3"/>
      <c r="S1" s="3"/>
      <c r="T1" s="3"/>
      <c r="U1" s="3"/>
      <c r="V1" s="3"/>
      <c r="W1" s="3"/>
      <c r="X1" s="3"/>
      <c r="Y1" s="3"/>
      <c r="Z1" s="3"/>
    </row>
    <row r="2" ht="19.5" customHeight="1">
      <c r="A2" s="67" t="str">
        <f>'Institution ID'!C3</f>
        <v>Longwood University </v>
      </c>
      <c r="B2" s="303"/>
      <c r="C2" s="303"/>
      <c r="D2" s="303"/>
      <c r="E2" s="303"/>
      <c r="F2" s="303"/>
      <c r="G2" s="303"/>
      <c r="H2" s="303"/>
      <c r="I2" s="303"/>
      <c r="J2" s="3"/>
      <c r="K2" s="3"/>
      <c r="L2" s="3"/>
      <c r="M2" s="3"/>
      <c r="N2" s="3"/>
      <c r="O2" s="3"/>
      <c r="P2" s="3"/>
      <c r="Q2" s="3"/>
      <c r="R2" s="3"/>
      <c r="S2" s="3"/>
      <c r="T2" s="3"/>
      <c r="U2" s="3"/>
      <c r="V2" s="3"/>
      <c r="W2" s="3"/>
      <c r="X2" s="3"/>
      <c r="Y2" s="3"/>
      <c r="Z2" s="3"/>
    </row>
    <row r="3" ht="19.5" customHeight="1">
      <c r="A3" s="304" t="s">
        <v>243</v>
      </c>
      <c r="B3" s="304"/>
      <c r="C3" s="304"/>
      <c r="D3" s="304"/>
      <c r="E3" s="304"/>
      <c r="F3" s="304"/>
      <c r="G3" s="304"/>
      <c r="H3" s="304"/>
      <c r="I3" s="304"/>
    </row>
    <row r="4" ht="19.5" customHeight="1">
      <c r="A4" s="304" t="s">
        <v>244</v>
      </c>
      <c r="B4" s="304"/>
      <c r="C4" s="304"/>
      <c r="D4" s="304"/>
      <c r="E4" s="304"/>
      <c r="F4" s="304"/>
      <c r="G4" s="304"/>
      <c r="H4" s="304"/>
      <c r="I4" s="304"/>
    </row>
    <row r="5" ht="19.5" customHeight="1">
      <c r="A5" s="305"/>
      <c r="B5" s="305"/>
      <c r="C5" s="305"/>
      <c r="D5" s="305"/>
      <c r="E5" s="305"/>
      <c r="F5" s="305"/>
      <c r="G5" s="305"/>
      <c r="H5" s="305"/>
      <c r="I5" s="305"/>
      <c r="J5" s="3"/>
      <c r="K5" s="3"/>
      <c r="L5" s="3"/>
      <c r="M5" s="3"/>
      <c r="N5" s="3"/>
      <c r="O5" s="3"/>
      <c r="P5" s="3"/>
      <c r="Q5" s="3"/>
      <c r="R5" s="3"/>
      <c r="S5" s="3"/>
      <c r="T5" s="3"/>
      <c r="U5" s="3"/>
      <c r="V5" s="3"/>
      <c r="W5" s="3"/>
      <c r="X5" s="3"/>
      <c r="Y5" s="3"/>
      <c r="Z5" s="3"/>
    </row>
    <row r="6" ht="19.5" customHeight="1">
      <c r="A6" s="306" t="s">
        <v>245</v>
      </c>
      <c r="B6" s="307"/>
      <c r="C6" s="307"/>
      <c r="D6" s="307"/>
      <c r="E6" s="307"/>
      <c r="F6" s="307"/>
      <c r="G6" s="307"/>
      <c r="H6" s="164"/>
      <c r="I6" s="308"/>
      <c r="J6" s="309"/>
      <c r="K6" s="309"/>
      <c r="L6" s="309"/>
      <c r="M6" s="309"/>
      <c r="N6" s="309"/>
      <c r="O6" s="309"/>
      <c r="P6" s="309"/>
      <c r="Q6" s="309"/>
      <c r="R6" s="309"/>
      <c r="S6" s="309"/>
      <c r="T6" s="309"/>
      <c r="U6" s="309"/>
      <c r="V6" s="309"/>
      <c r="W6" s="309"/>
      <c r="X6" s="309"/>
      <c r="Y6" s="309"/>
      <c r="Z6" s="309"/>
    </row>
    <row r="7" ht="19.5" customHeight="1">
      <c r="A7" s="310" t="s">
        <v>246</v>
      </c>
      <c r="B7" s="69"/>
      <c r="C7" s="69"/>
      <c r="D7" s="69"/>
      <c r="E7" s="69"/>
      <c r="F7" s="69"/>
      <c r="G7" s="69"/>
      <c r="H7" s="193"/>
      <c r="I7" s="3"/>
      <c r="J7" s="3"/>
      <c r="K7" s="3"/>
      <c r="L7" s="3"/>
      <c r="M7" s="3"/>
      <c r="N7" s="3"/>
      <c r="O7" s="3"/>
      <c r="P7" s="3"/>
      <c r="Q7" s="3"/>
      <c r="R7" s="3"/>
      <c r="S7" s="3"/>
      <c r="T7" s="3"/>
      <c r="U7" s="3"/>
      <c r="V7" s="3"/>
      <c r="W7" s="3"/>
      <c r="X7" s="3"/>
      <c r="Y7" s="3"/>
      <c r="Z7" s="3"/>
    </row>
    <row r="8" ht="19.5" customHeight="1">
      <c r="A8" s="74" t="s">
        <v>247</v>
      </c>
      <c r="B8" s="311" t="s">
        <v>248</v>
      </c>
      <c r="C8" s="69"/>
      <c r="D8" s="70"/>
      <c r="E8" s="311" t="s">
        <v>249</v>
      </c>
      <c r="F8" s="69"/>
      <c r="G8" s="70"/>
      <c r="H8" s="312" t="s">
        <v>234</v>
      </c>
      <c r="I8" s="3"/>
      <c r="J8" s="3"/>
      <c r="K8" s="3"/>
      <c r="L8" s="3"/>
      <c r="M8" s="3"/>
      <c r="N8" s="3"/>
      <c r="O8" s="3"/>
      <c r="P8" s="3"/>
      <c r="Q8" s="3"/>
      <c r="R8" s="3"/>
      <c r="S8" s="3"/>
      <c r="T8" s="3"/>
      <c r="U8" s="3"/>
      <c r="V8" s="3"/>
      <c r="W8" s="3"/>
      <c r="X8" s="3"/>
      <c r="Y8" s="3"/>
      <c r="Z8" s="3"/>
    </row>
    <row r="9" ht="19.5" customHeight="1">
      <c r="A9" s="78"/>
      <c r="B9" s="313" t="s">
        <v>250</v>
      </c>
      <c r="C9" s="313" t="s">
        <v>251</v>
      </c>
      <c r="D9" s="313" t="s">
        <v>234</v>
      </c>
      <c r="E9" s="313" t="s">
        <v>250</v>
      </c>
      <c r="F9" s="313" t="s">
        <v>251</v>
      </c>
      <c r="G9" s="313" t="s">
        <v>234</v>
      </c>
      <c r="H9" s="314"/>
      <c r="I9" s="3"/>
      <c r="J9" s="3"/>
      <c r="K9" s="3"/>
      <c r="L9" s="3"/>
      <c r="M9" s="3"/>
      <c r="N9" s="3"/>
      <c r="O9" s="3"/>
      <c r="P9" s="3"/>
      <c r="Q9" s="3"/>
      <c r="R9" s="3"/>
      <c r="S9" s="3"/>
      <c r="T9" s="3"/>
      <c r="U9" s="3"/>
      <c r="V9" s="3"/>
      <c r="W9" s="3"/>
      <c r="X9" s="3"/>
      <c r="Y9" s="3"/>
      <c r="Z9" s="3"/>
    </row>
    <row r="10" ht="19.5" customHeight="1">
      <c r="A10" s="315" t="s">
        <v>227</v>
      </c>
      <c r="B10" s="316">
        <v>206500.0</v>
      </c>
      <c r="C10" s="316">
        <v>58002.0</v>
      </c>
      <c r="D10" s="317">
        <f t="shared" ref="D10:D13" si="1">B10+C10</f>
        <v>264502</v>
      </c>
      <c r="E10" s="316">
        <v>73902.0</v>
      </c>
      <c r="F10" s="316">
        <v>19763.0</v>
      </c>
      <c r="G10" s="318">
        <f t="shared" ref="G10:G13" si="2">E10+F10</f>
        <v>93665</v>
      </c>
      <c r="H10" s="319">
        <f t="shared" ref="H10:H13" si="3">SUM(D10,G10)</f>
        <v>358167</v>
      </c>
      <c r="I10" s="3"/>
      <c r="J10" s="3"/>
      <c r="K10" s="3"/>
      <c r="L10" s="3"/>
      <c r="M10" s="3"/>
      <c r="N10" s="3"/>
      <c r="O10" s="3"/>
      <c r="P10" s="3"/>
      <c r="Q10" s="3"/>
      <c r="R10" s="3"/>
      <c r="S10" s="3"/>
      <c r="T10" s="3"/>
      <c r="U10" s="3"/>
      <c r="V10" s="3"/>
      <c r="W10" s="3"/>
      <c r="X10" s="3"/>
      <c r="Y10" s="3"/>
      <c r="Z10" s="3"/>
    </row>
    <row r="11" ht="19.5" customHeight="1">
      <c r="A11" s="320" t="s">
        <v>252</v>
      </c>
      <c r="B11" s="316">
        <v>0.0</v>
      </c>
      <c r="C11" s="316">
        <v>0.0</v>
      </c>
      <c r="D11" s="317">
        <f t="shared" si="1"/>
        <v>0</v>
      </c>
      <c r="E11" s="316">
        <v>0.0</v>
      </c>
      <c r="F11" s="316">
        <v>0.0</v>
      </c>
      <c r="G11" s="318">
        <f t="shared" si="2"/>
        <v>0</v>
      </c>
      <c r="H11" s="319">
        <f t="shared" si="3"/>
        <v>0</v>
      </c>
      <c r="I11" s="3"/>
      <c r="J11" s="3"/>
      <c r="K11" s="3"/>
      <c r="L11" s="3"/>
      <c r="M11" s="3"/>
      <c r="N11" s="3"/>
      <c r="O11" s="3"/>
      <c r="P11" s="3"/>
      <c r="Q11" s="3"/>
      <c r="R11" s="3"/>
      <c r="S11" s="3"/>
      <c r="T11" s="3"/>
      <c r="U11" s="3"/>
      <c r="V11" s="3"/>
      <c r="W11" s="3"/>
      <c r="X11" s="3"/>
      <c r="Y11" s="3"/>
      <c r="Z11" s="3"/>
    </row>
    <row r="12" ht="19.5" customHeight="1">
      <c r="A12" s="320" t="s">
        <v>253</v>
      </c>
      <c r="B12" s="321">
        <v>0.0</v>
      </c>
      <c r="C12" s="321">
        <v>0.0</v>
      </c>
      <c r="D12" s="322">
        <f t="shared" si="1"/>
        <v>0</v>
      </c>
      <c r="E12" s="321">
        <v>830621.0</v>
      </c>
      <c r="F12" s="321">
        <v>19920.0</v>
      </c>
      <c r="G12" s="323">
        <f t="shared" si="2"/>
        <v>850541</v>
      </c>
      <c r="H12" s="319">
        <f t="shared" si="3"/>
        <v>850541</v>
      </c>
      <c r="I12" s="3"/>
      <c r="J12" s="3"/>
      <c r="K12" s="3"/>
      <c r="L12" s="3"/>
      <c r="M12" s="3"/>
      <c r="N12" s="3"/>
      <c r="O12" s="3"/>
      <c r="P12" s="3"/>
      <c r="Q12" s="3"/>
      <c r="R12" s="3"/>
      <c r="S12" s="3"/>
      <c r="T12" s="3"/>
      <c r="U12" s="3"/>
      <c r="V12" s="3"/>
      <c r="W12" s="3"/>
      <c r="X12" s="3"/>
      <c r="Y12" s="3"/>
      <c r="Z12" s="3"/>
    </row>
    <row r="13" ht="19.5" customHeight="1">
      <c r="A13" s="320" t="s">
        <v>254</v>
      </c>
      <c r="B13" s="321">
        <v>0.0</v>
      </c>
      <c r="C13" s="321">
        <v>0.0</v>
      </c>
      <c r="D13" s="322">
        <f t="shared" si="1"/>
        <v>0</v>
      </c>
      <c r="E13" s="321">
        <v>38052.0</v>
      </c>
      <c r="F13" s="321">
        <v>0.0</v>
      </c>
      <c r="G13" s="323">
        <f t="shared" si="2"/>
        <v>38052</v>
      </c>
      <c r="H13" s="319">
        <f t="shared" si="3"/>
        <v>38052</v>
      </c>
      <c r="I13" s="3"/>
      <c r="J13" s="3"/>
      <c r="K13" s="3"/>
      <c r="L13" s="3"/>
      <c r="M13" s="3"/>
      <c r="N13" s="3"/>
      <c r="O13" s="3"/>
      <c r="P13" s="3"/>
      <c r="Q13" s="3"/>
      <c r="R13" s="3"/>
      <c r="S13" s="3"/>
      <c r="T13" s="3"/>
      <c r="U13" s="3"/>
      <c r="V13" s="3"/>
      <c r="W13" s="3"/>
      <c r="X13" s="3"/>
      <c r="Y13" s="3"/>
      <c r="Z13" s="3"/>
    </row>
    <row r="14" ht="19.5" customHeight="1">
      <c r="A14" s="324" t="s">
        <v>255</v>
      </c>
      <c r="B14" s="325"/>
      <c r="C14" s="325"/>
      <c r="D14" s="325"/>
      <c r="E14" s="325"/>
      <c r="F14" s="325"/>
      <c r="G14" s="326"/>
      <c r="H14" s="326"/>
      <c r="I14" s="3"/>
      <c r="J14" s="3"/>
      <c r="K14" s="3"/>
      <c r="L14" s="3"/>
      <c r="M14" s="3"/>
      <c r="N14" s="3"/>
      <c r="O14" s="3"/>
      <c r="P14" s="3"/>
      <c r="Q14" s="3"/>
      <c r="R14" s="3"/>
      <c r="S14" s="3"/>
      <c r="T14" s="3"/>
      <c r="U14" s="3"/>
      <c r="V14" s="3"/>
      <c r="W14" s="3"/>
      <c r="X14" s="3"/>
      <c r="Y14" s="3"/>
      <c r="Z14" s="3"/>
    </row>
    <row r="15" ht="19.5" customHeight="1">
      <c r="A15" s="320" t="s">
        <v>256</v>
      </c>
      <c r="B15" s="321">
        <v>0.0</v>
      </c>
      <c r="C15" s="321">
        <v>0.0</v>
      </c>
      <c r="D15" s="322">
        <f>B15+C15</f>
        <v>0</v>
      </c>
      <c r="E15" s="321">
        <v>0.0</v>
      </c>
      <c r="F15" s="321">
        <v>0.0</v>
      </c>
      <c r="G15" s="323">
        <f>E15+F15</f>
        <v>0</v>
      </c>
      <c r="H15" s="319">
        <f>SUM(D15,G15)</f>
        <v>0</v>
      </c>
      <c r="I15" s="3"/>
      <c r="J15" s="3"/>
      <c r="K15" s="3"/>
      <c r="L15" s="3"/>
      <c r="M15" s="3"/>
      <c r="N15" s="3"/>
      <c r="O15" s="3"/>
      <c r="P15" s="3"/>
      <c r="Q15" s="3"/>
      <c r="R15" s="3"/>
      <c r="S15" s="3"/>
      <c r="T15" s="3"/>
      <c r="U15" s="3"/>
      <c r="V15" s="3"/>
      <c r="W15" s="3"/>
      <c r="X15" s="3"/>
      <c r="Y15" s="3"/>
      <c r="Z15" s="3"/>
    </row>
    <row r="16" ht="19.5" customHeight="1">
      <c r="A16" s="320" t="s">
        <v>257</v>
      </c>
      <c r="B16" s="325"/>
      <c r="C16" s="325"/>
      <c r="D16" s="325"/>
      <c r="E16" s="325"/>
      <c r="F16" s="325"/>
      <c r="G16" s="326"/>
      <c r="H16" s="326"/>
      <c r="I16" s="3"/>
      <c r="J16" s="3"/>
      <c r="K16" s="3"/>
      <c r="L16" s="3"/>
      <c r="M16" s="3"/>
      <c r="N16" s="3"/>
      <c r="O16" s="3"/>
      <c r="P16" s="3"/>
      <c r="Q16" s="3"/>
      <c r="R16" s="3"/>
      <c r="S16" s="3"/>
      <c r="T16" s="3"/>
      <c r="U16" s="3"/>
      <c r="V16" s="3"/>
      <c r="W16" s="3"/>
      <c r="X16" s="3"/>
      <c r="Y16" s="3"/>
      <c r="Z16" s="3"/>
    </row>
    <row r="17" ht="19.5" customHeight="1">
      <c r="A17" s="320" t="s">
        <v>258</v>
      </c>
      <c r="B17" s="321">
        <v>0.0</v>
      </c>
      <c r="C17" s="321">
        <v>0.0</v>
      </c>
      <c r="D17" s="322">
        <f t="shared" ref="D17:D25" si="4">B17+C17</f>
        <v>0</v>
      </c>
      <c r="E17" s="321">
        <v>0.0</v>
      </c>
      <c r="F17" s="321">
        <v>0.0</v>
      </c>
      <c r="G17" s="323">
        <f t="shared" ref="G17:G25" si="5">E17+F17</f>
        <v>0</v>
      </c>
      <c r="H17" s="319">
        <f t="shared" ref="H17:H25" si="6">SUM(D17,G17)</f>
        <v>0</v>
      </c>
      <c r="I17" s="3"/>
      <c r="J17" s="3"/>
      <c r="K17" s="3"/>
      <c r="L17" s="3"/>
      <c r="M17" s="3"/>
      <c r="N17" s="3"/>
      <c r="O17" s="3"/>
      <c r="P17" s="3"/>
      <c r="Q17" s="3"/>
      <c r="R17" s="3"/>
      <c r="S17" s="3"/>
      <c r="T17" s="3"/>
      <c r="U17" s="3"/>
      <c r="V17" s="3"/>
      <c r="W17" s="3"/>
      <c r="X17" s="3"/>
      <c r="Y17" s="3"/>
      <c r="Z17" s="3"/>
    </row>
    <row r="18" ht="19.5" customHeight="1">
      <c r="A18" s="320" t="s">
        <v>259</v>
      </c>
      <c r="B18" s="321">
        <v>0.0</v>
      </c>
      <c r="C18" s="321">
        <v>0.0</v>
      </c>
      <c r="D18" s="322">
        <f t="shared" si="4"/>
        <v>0</v>
      </c>
      <c r="E18" s="321">
        <v>0.0</v>
      </c>
      <c r="F18" s="321">
        <v>0.0</v>
      </c>
      <c r="G18" s="323">
        <f t="shared" si="5"/>
        <v>0</v>
      </c>
      <c r="H18" s="319">
        <f t="shared" si="6"/>
        <v>0</v>
      </c>
      <c r="I18" s="3"/>
      <c r="J18" s="3"/>
      <c r="K18" s="3"/>
      <c r="L18" s="3"/>
      <c r="M18" s="3"/>
      <c r="N18" s="3"/>
      <c r="O18" s="3"/>
      <c r="P18" s="3"/>
      <c r="Q18" s="3"/>
      <c r="R18" s="3"/>
      <c r="S18" s="3"/>
      <c r="T18" s="3"/>
      <c r="U18" s="3"/>
      <c r="V18" s="3"/>
      <c r="W18" s="3"/>
      <c r="X18" s="3"/>
      <c r="Y18" s="3"/>
      <c r="Z18" s="3"/>
    </row>
    <row r="19" ht="19.5" customHeight="1">
      <c r="A19" s="320" t="s">
        <v>260</v>
      </c>
      <c r="B19" s="321">
        <v>0.0</v>
      </c>
      <c r="C19" s="321">
        <v>0.0</v>
      </c>
      <c r="D19" s="322">
        <f t="shared" si="4"/>
        <v>0</v>
      </c>
      <c r="E19" s="321">
        <v>0.0</v>
      </c>
      <c r="F19" s="321">
        <v>0.0</v>
      </c>
      <c r="G19" s="323">
        <f t="shared" si="5"/>
        <v>0</v>
      </c>
      <c r="H19" s="319">
        <f t="shared" si="6"/>
        <v>0</v>
      </c>
      <c r="I19" s="3"/>
      <c r="J19" s="3"/>
      <c r="K19" s="3"/>
      <c r="L19" s="3"/>
      <c r="M19" s="3"/>
      <c r="N19" s="3"/>
      <c r="O19" s="3"/>
      <c r="P19" s="3"/>
      <c r="Q19" s="3"/>
      <c r="R19" s="3"/>
      <c r="S19" s="3"/>
      <c r="T19" s="3"/>
      <c r="U19" s="3"/>
      <c r="V19" s="3"/>
      <c r="W19" s="3"/>
      <c r="X19" s="3"/>
      <c r="Y19" s="3"/>
      <c r="Z19" s="3"/>
    </row>
    <row r="20" ht="19.5" customHeight="1">
      <c r="A20" s="320" t="s">
        <v>261</v>
      </c>
      <c r="B20" s="321">
        <v>0.0</v>
      </c>
      <c r="C20" s="321">
        <v>0.0</v>
      </c>
      <c r="D20" s="322">
        <f t="shared" si="4"/>
        <v>0</v>
      </c>
      <c r="E20" s="321">
        <v>16913.0</v>
      </c>
      <c r="F20" s="321">
        <v>0.0</v>
      </c>
      <c r="G20" s="323">
        <f t="shared" si="5"/>
        <v>16913</v>
      </c>
      <c r="H20" s="319">
        <f t="shared" si="6"/>
        <v>16913</v>
      </c>
      <c r="I20" s="3"/>
      <c r="J20" s="3"/>
      <c r="K20" s="3"/>
      <c r="L20" s="3"/>
      <c r="M20" s="3"/>
      <c r="N20" s="3"/>
      <c r="O20" s="3"/>
      <c r="P20" s="3"/>
      <c r="Q20" s="3"/>
      <c r="R20" s="3"/>
      <c r="S20" s="3"/>
      <c r="T20" s="3"/>
      <c r="U20" s="3"/>
      <c r="V20" s="3"/>
      <c r="W20" s="3"/>
      <c r="X20" s="3"/>
      <c r="Y20" s="3"/>
      <c r="Z20" s="3"/>
    </row>
    <row r="21" ht="19.5" customHeight="1">
      <c r="A21" s="320" t="s">
        <v>262</v>
      </c>
      <c r="B21" s="321">
        <v>32682.0</v>
      </c>
      <c r="C21" s="321">
        <v>0.0</v>
      </c>
      <c r="D21" s="322">
        <f t="shared" si="4"/>
        <v>32682</v>
      </c>
      <c r="E21" s="321">
        <v>0.0</v>
      </c>
      <c r="F21" s="321">
        <v>0.0</v>
      </c>
      <c r="G21" s="323">
        <f t="shared" si="5"/>
        <v>0</v>
      </c>
      <c r="H21" s="319">
        <f t="shared" si="6"/>
        <v>32682</v>
      </c>
      <c r="I21" s="3"/>
      <c r="J21" s="3"/>
      <c r="K21" s="3"/>
      <c r="L21" s="3"/>
      <c r="M21" s="3"/>
      <c r="N21" s="3"/>
      <c r="O21" s="3"/>
      <c r="P21" s="3"/>
      <c r="Q21" s="3"/>
      <c r="R21" s="3"/>
      <c r="S21" s="3"/>
      <c r="T21" s="3"/>
      <c r="U21" s="3"/>
      <c r="V21" s="3"/>
      <c r="W21" s="3"/>
      <c r="X21" s="3"/>
      <c r="Y21" s="3"/>
      <c r="Z21" s="3"/>
    </row>
    <row r="22" ht="19.5" customHeight="1">
      <c r="A22" s="320" t="s">
        <v>263</v>
      </c>
      <c r="B22" s="321">
        <v>0.0</v>
      </c>
      <c r="C22" s="321">
        <v>0.0</v>
      </c>
      <c r="D22" s="322">
        <f t="shared" si="4"/>
        <v>0</v>
      </c>
      <c r="E22" s="321">
        <v>0.0</v>
      </c>
      <c r="F22" s="321">
        <v>0.0</v>
      </c>
      <c r="G22" s="323">
        <f t="shared" si="5"/>
        <v>0</v>
      </c>
      <c r="H22" s="319">
        <f t="shared" si="6"/>
        <v>0</v>
      </c>
      <c r="I22" s="3"/>
      <c r="J22" s="3"/>
      <c r="K22" s="3"/>
      <c r="L22" s="3"/>
      <c r="M22" s="3"/>
      <c r="N22" s="3"/>
      <c r="O22" s="3"/>
      <c r="P22" s="3"/>
      <c r="Q22" s="3"/>
      <c r="R22" s="3"/>
      <c r="S22" s="3"/>
      <c r="T22" s="3"/>
      <c r="U22" s="3"/>
      <c r="V22" s="3"/>
      <c r="W22" s="3"/>
      <c r="X22" s="3"/>
      <c r="Y22" s="3"/>
      <c r="Z22" s="3"/>
    </row>
    <row r="23" ht="19.5" customHeight="1">
      <c r="A23" s="320" t="s">
        <v>264</v>
      </c>
      <c r="B23" s="321">
        <v>120156.0</v>
      </c>
      <c r="C23" s="321">
        <v>0.0</v>
      </c>
      <c r="D23" s="322">
        <f t="shared" si="4"/>
        <v>120156</v>
      </c>
      <c r="E23" s="321">
        <v>0.0</v>
      </c>
      <c r="F23" s="321">
        <v>0.0</v>
      </c>
      <c r="G23" s="323">
        <f t="shared" si="5"/>
        <v>0</v>
      </c>
      <c r="H23" s="319">
        <f t="shared" si="6"/>
        <v>120156</v>
      </c>
      <c r="I23" s="3"/>
      <c r="J23" s="3"/>
      <c r="K23" s="3"/>
      <c r="L23" s="3"/>
      <c r="M23" s="3"/>
      <c r="N23" s="3"/>
      <c r="O23" s="3"/>
      <c r="P23" s="3"/>
      <c r="Q23" s="3"/>
      <c r="R23" s="3"/>
      <c r="S23" s="3"/>
      <c r="T23" s="3"/>
      <c r="U23" s="3"/>
      <c r="V23" s="3"/>
      <c r="W23" s="3"/>
      <c r="X23" s="3"/>
      <c r="Y23" s="3"/>
      <c r="Z23" s="3"/>
    </row>
    <row r="24" ht="19.5" customHeight="1">
      <c r="A24" s="320" t="s">
        <v>265</v>
      </c>
      <c r="B24" s="321">
        <v>16341.0</v>
      </c>
      <c r="C24" s="321">
        <v>4520.0</v>
      </c>
      <c r="D24" s="322">
        <f t="shared" si="4"/>
        <v>20861</v>
      </c>
      <c r="E24" s="321">
        <v>9648.0</v>
      </c>
      <c r="F24" s="321">
        <v>0.0</v>
      </c>
      <c r="G24" s="323">
        <f t="shared" si="5"/>
        <v>9648</v>
      </c>
      <c r="H24" s="319">
        <f t="shared" si="6"/>
        <v>30509</v>
      </c>
      <c r="I24" s="3"/>
      <c r="J24" s="3"/>
      <c r="K24" s="3"/>
      <c r="L24" s="3"/>
      <c r="M24" s="3"/>
      <c r="N24" s="3"/>
      <c r="O24" s="3"/>
      <c r="P24" s="3"/>
      <c r="Q24" s="3"/>
      <c r="R24" s="3"/>
      <c r="S24" s="3"/>
      <c r="T24" s="3"/>
      <c r="U24" s="3"/>
      <c r="V24" s="3"/>
      <c r="W24" s="3"/>
      <c r="X24" s="3"/>
      <c r="Y24" s="3"/>
      <c r="Z24" s="3"/>
    </row>
    <row r="25" ht="19.5" customHeight="1">
      <c r="A25" s="320" t="s">
        <v>266</v>
      </c>
      <c r="B25" s="321">
        <v>0.0</v>
      </c>
      <c r="C25" s="321">
        <v>0.0</v>
      </c>
      <c r="D25" s="322">
        <f t="shared" si="4"/>
        <v>0</v>
      </c>
      <c r="E25" s="321">
        <v>0.0</v>
      </c>
      <c r="F25" s="321">
        <v>16480.0</v>
      </c>
      <c r="G25" s="323">
        <f t="shared" si="5"/>
        <v>16480</v>
      </c>
      <c r="H25" s="319">
        <f t="shared" si="6"/>
        <v>16480</v>
      </c>
      <c r="I25" s="3"/>
      <c r="J25" s="3"/>
      <c r="K25" s="3"/>
      <c r="L25" s="3"/>
      <c r="M25" s="3"/>
      <c r="N25" s="3"/>
      <c r="O25" s="3"/>
      <c r="P25" s="3"/>
      <c r="Q25" s="3"/>
      <c r="R25" s="3"/>
      <c r="S25" s="3"/>
      <c r="T25" s="3"/>
      <c r="U25" s="3"/>
      <c r="V25" s="3"/>
      <c r="W25" s="3"/>
      <c r="X25" s="3"/>
      <c r="Y25" s="3"/>
      <c r="Z25" s="3"/>
    </row>
    <row r="26" ht="19.5" customHeight="1">
      <c r="A26" s="327" t="s">
        <v>234</v>
      </c>
      <c r="B26" s="328">
        <f t="shared" ref="B26:H26" si="7">SUM(B10:B25)</f>
        <v>375679</v>
      </c>
      <c r="C26" s="328">
        <f t="shared" si="7"/>
        <v>62522</v>
      </c>
      <c r="D26" s="328">
        <f t="shared" si="7"/>
        <v>438201</v>
      </c>
      <c r="E26" s="328">
        <f t="shared" si="7"/>
        <v>969136</v>
      </c>
      <c r="F26" s="328">
        <f t="shared" si="7"/>
        <v>56163</v>
      </c>
      <c r="G26" s="328">
        <f t="shared" si="7"/>
        <v>1025299</v>
      </c>
      <c r="H26" s="328">
        <f t="shared" si="7"/>
        <v>1463500</v>
      </c>
      <c r="I26" s="3"/>
      <c r="J26" s="3"/>
      <c r="K26" s="3"/>
      <c r="L26" s="3"/>
      <c r="M26" s="3"/>
      <c r="N26" s="3"/>
      <c r="O26" s="3"/>
      <c r="P26" s="3"/>
      <c r="Q26" s="3"/>
      <c r="R26" s="3"/>
      <c r="S26" s="3"/>
      <c r="T26" s="3"/>
      <c r="U26" s="3"/>
      <c r="V26" s="3"/>
      <c r="W26" s="3"/>
      <c r="X26" s="3"/>
      <c r="Y26" s="3"/>
      <c r="Z26" s="3"/>
    </row>
    <row r="27" ht="19.5" customHeight="1">
      <c r="A27" s="329"/>
      <c r="B27" s="39"/>
      <c r="C27" s="39"/>
      <c r="D27" s="39"/>
      <c r="E27" s="39"/>
      <c r="F27" s="39"/>
      <c r="G27" s="39"/>
      <c r="H27" s="39"/>
      <c r="I27" s="3"/>
      <c r="J27" s="3"/>
      <c r="K27" s="3"/>
      <c r="L27" s="3"/>
      <c r="M27" s="3"/>
      <c r="N27" s="3"/>
      <c r="O27" s="3"/>
      <c r="P27" s="3"/>
      <c r="Q27" s="3"/>
      <c r="R27" s="3"/>
      <c r="S27" s="3"/>
      <c r="T27" s="3"/>
      <c r="U27" s="3"/>
      <c r="V27" s="3"/>
      <c r="W27" s="3"/>
      <c r="X27" s="3"/>
      <c r="Y27" s="3"/>
      <c r="Z27" s="3"/>
    </row>
    <row r="28" ht="19.5" customHeight="1">
      <c r="A28" s="330" t="s">
        <v>267</v>
      </c>
      <c r="B28" s="307"/>
      <c r="C28" s="307"/>
      <c r="D28" s="307"/>
      <c r="E28" s="307"/>
      <c r="F28" s="307"/>
      <c r="G28" s="307"/>
      <c r="H28" s="164"/>
      <c r="I28" s="3"/>
      <c r="J28" s="3"/>
      <c r="K28" s="3"/>
      <c r="L28" s="3"/>
      <c r="M28" s="3"/>
      <c r="N28" s="3"/>
      <c r="O28" s="3"/>
      <c r="P28" s="3"/>
      <c r="Q28" s="3"/>
      <c r="R28" s="3"/>
      <c r="S28" s="3"/>
      <c r="T28" s="3"/>
      <c r="U28" s="3"/>
      <c r="V28" s="3"/>
      <c r="W28" s="3"/>
      <c r="X28" s="3"/>
      <c r="Y28" s="3"/>
      <c r="Z28" s="3"/>
    </row>
    <row r="29" ht="19.5" customHeight="1">
      <c r="A29" s="331" t="s">
        <v>247</v>
      </c>
      <c r="B29" s="311" t="s">
        <v>248</v>
      </c>
      <c r="C29" s="69"/>
      <c r="D29" s="70"/>
      <c r="E29" s="311" t="s">
        <v>249</v>
      </c>
      <c r="F29" s="69"/>
      <c r="G29" s="70"/>
      <c r="H29" s="332" t="s">
        <v>234</v>
      </c>
      <c r="I29" s="3"/>
      <c r="J29" s="3"/>
      <c r="K29" s="3"/>
      <c r="L29" s="3"/>
      <c r="M29" s="3"/>
      <c r="N29" s="3"/>
      <c r="O29" s="3"/>
      <c r="P29" s="3"/>
      <c r="Q29" s="3"/>
      <c r="R29" s="3"/>
      <c r="S29" s="3"/>
      <c r="T29" s="3"/>
      <c r="U29" s="3"/>
      <c r="V29" s="3"/>
      <c r="W29" s="3"/>
      <c r="X29" s="3"/>
      <c r="Y29" s="3"/>
      <c r="Z29" s="3"/>
    </row>
    <row r="30" ht="19.5" customHeight="1">
      <c r="A30" s="333"/>
      <c r="B30" s="313" t="s">
        <v>250</v>
      </c>
      <c r="C30" s="313" t="s">
        <v>251</v>
      </c>
      <c r="D30" s="313" t="s">
        <v>234</v>
      </c>
      <c r="E30" s="313" t="s">
        <v>250</v>
      </c>
      <c r="F30" s="313" t="s">
        <v>251</v>
      </c>
      <c r="G30" s="313" t="s">
        <v>234</v>
      </c>
      <c r="H30" s="334"/>
      <c r="I30" s="3"/>
      <c r="J30" s="3"/>
      <c r="K30" s="3"/>
      <c r="L30" s="3"/>
      <c r="M30" s="3"/>
      <c r="N30" s="3"/>
      <c r="O30" s="3"/>
      <c r="P30" s="3"/>
      <c r="Q30" s="3"/>
      <c r="R30" s="3"/>
      <c r="S30" s="3"/>
      <c r="T30" s="3"/>
      <c r="U30" s="3"/>
      <c r="V30" s="3"/>
      <c r="W30" s="3"/>
      <c r="X30" s="3"/>
      <c r="Y30" s="3"/>
      <c r="Z30" s="3"/>
    </row>
    <row r="31" ht="19.5" customHeight="1">
      <c r="A31" s="315" t="s">
        <v>227</v>
      </c>
      <c r="B31" s="316">
        <v>342500.0</v>
      </c>
      <c r="C31" s="316">
        <v>76070.0</v>
      </c>
      <c r="D31" s="317">
        <f t="shared" ref="D31:D34" si="8">B31+C31</f>
        <v>418570</v>
      </c>
      <c r="E31" s="316">
        <v>27845.0</v>
      </c>
      <c r="F31" s="316">
        <v>11470.0</v>
      </c>
      <c r="G31" s="318">
        <f t="shared" ref="G31:G34" si="9">E31+F31</f>
        <v>39315</v>
      </c>
      <c r="H31" s="319">
        <f t="shared" ref="H31:H34" si="10">SUM(D31,G31)</f>
        <v>457885</v>
      </c>
      <c r="I31" s="3"/>
      <c r="J31" s="3"/>
      <c r="K31" s="3"/>
      <c r="L31" s="3"/>
      <c r="M31" s="3"/>
      <c r="N31" s="3"/>
      <c r="O31" s="3"/>
      <c r="P31" s="3"/>
      <c r="Q31" s="3"/>
      <c r="R31" s="3"/>
      <c r="S31" s="3"/>
      <c r="T31" s="3"/>
      <c r="U31" s="3"/>
      <c r="V31" s="3"/>
      <c r="W31" s="3"/>
      <c r="X31" s="3"/>
      <c r="Y31" s="3"/>
      <c r="Z31" s="3"/>
    </row>
    <row r="32" ht="19.5" customHeight="1">
      <c r="A32" s="320" t="s">
        <v>252</v>
      </c>
      <c r="B32" s="316">
        <v>0.0</v>
      </c>
      <c r="C32" s="316">
        <v>0.0</v>
      </c>
      <c r="D32" s="317">
        <f t="shared" si="8"/>
        <v>0</v>
      </c>
      <c r="E32" s="316">
        <v>0.0</v>
      </c>
      <c r="F32" s="316">
        <v>0.0</v>
      </c>
      <c r="G32" s="318">
        <f t="shared" si="9"/>
        <v>0</v>
      </c>
      <c r="H32" s="319">
        <f t="shared" si="10"/>
        <v>0</v>
      </c>
      <c r="I32" s="3"/>
      <c r="J32" s="3"/>
      <c r="K32" s="3"/>
      <c r="L32" s="3"/>
      <c r="M32" s="3"/>
      <c r="N32" s="3"/>
      <c r="O32" s="3"/>
      <c r="P32" s="3"/>
      <c r="Q32" s="3"/>
      <c r="R32" s="3"/>
      <c r="S32" s="3"/>
      <c r="T32" s="3"/>
      <c r="U32" s="3"/>
      <c r="V32" s="3"/>
      <c r="W32" s="3"/>
      <c r="X32" s="3"/>
      <c r="Y32" s="3"/>
      <c r="Z32" s="3"/>
    </row>
    <row r="33" ht="19.5" customHeight="1">
      <c r="A33" s="320" t="s">
        <v>253</v>
      </c>
      <c r="B33" s="321">
        <v>0.0</v>
      </c>
      <c r="C33" s="321">
        <v>0.0</v>
      </c>
      <c r="D33" s="322">
        <f t="shared" si="8"/>
        <v>0</v>
      </c>
      <c r="E33" s="321">
        <v>920700.0</v>
      </c>
      <c r="F33" s="321">
        <v>0.0</v>
      </c>
      <c r="G33" s="323">
        <f t="shared" si="9"/>
        <v>920700</v>
      </c>
      <c r="H33" s="319">
        <f t="shared" si="10"/>
        <v>920700</v>
      </c>
      <c r="I33" s="3"/>
      <c r="J33" s="3"/>
      <c r="K33" s="3"/>
      <c r="L33" s="3"/>
      <c r="M33" s="3"/>
      <c r="N33" s="3"/>
      <c r="O33" s="3"/>
      <c r="P33" s="3"/>
      <c r="Q33" s="3"/>
      <c r="R33" s="3"/>
      <c r="S33" s="3"/>
      <c r="T33" s="3"/>
      <c r="U33" s="3"/>
      <c r="V33" s="3"/>
      <c r="W33" s="3"/>
      <c r="X33" s="3"/>
      <c r="Y33" s="3"/>
      <c r="Z33" s="3"/>
    </row>
    <row r="34" ht="19.5" customHeight="1">
      <c r="A34" s="320" t="s">
        <v>254</v>
      </c>
      <c r="B34" s="321">
        <v>0.0</v>
      </c>
      <c r="C34" s="321">
        <v>0.0</v>
      </c>
      <c r="D34" s="322">
        <f t="shared" si="8"/>
        <v>0</v>
      </c>
      <c r="E34" s="321">
        <v>19800.0</v>
      </c>
      <c r="F34" s="321">
        <v>0.0</v>
      </c>
      <c r="G34" s="323">
        <f t="shared" si="9"/>
        <v>19800</v>
      </c>
      <c r="H34" s="319">
        <f t="shared" si="10"/>
        <v>19800</v>
      </c>
      <c r="I34" s="3"/>
      <c r="J34" s="3"/>
      <c r="K34" s="3"/>
      <c r="L34" s="3"/>
      <c r="M34" s="3"/>
      <c r="N34" s="3"/>
      <c r="O34" s="3"/>
      <c r="P34" s="3"/>
      <c r="Q34" s="3"/>
      <c r="R34" s="3"/>
      <c r="S34" s="3"/>
      <c r="T34" s="3"/>
      <c r="U34" s="3"/>
      <c r="V34" s="3"/>
      <c r="W34" s="3"/>
      <c r="X34" s="3"/>
      <c r="Y34" s="3"/>
      <c r="Z34" s="3"/>
    </row>
    <row r="35" ht="19.5" customHeight="1">
      <c r="A35" s="324" t="s">
        <v>255</v>
      </c>
      <c r="B35" s="325"/>
      <c r="C35" s="325"/>
      <c r="D35" s="325"/>
      <c r="E35" s="325"/>
      <c r="F35" s="325"/>
      <c r="G35" s="326"/>
      <c r="H35" s="326"/>
      <c r="I35" s="3"/>
      <c r="J35" s="3"/>
      <c r="K35" s="3"/>
      <c r="L35" s="3"/>
      <c r="M35" s="3"/>
      <c r="N35" s="3"/>
      <c r="O35" s="3"/>
      <c r="P35" s="3"/>
      <c r="Q35" s="3"/>
      <c r="R35" s="3"/>
      <c r="S35" s="3"/>
      <c r="T35" s="3"/>
      <c r="U35" s="3"/>
      <c r="V35" s="3"/>
      <c r="W35" s="3"/>
      <c r="X35" s="3"/>
      <c r="Y35" s="3"/>
      <c r="Z35" s="3"/>
    </row>
    <row r="36" ht="19.5" customHeight="1">
      <c r="A36" s="320" t="s">
        <v>256</v>
      </c>
      <c r="B36" s="321">
        <v>0.0</v>
      </c>
      <c r="C36" s="321">
        <v>0.0</v>
      </c>
      <c r="D36" s="322">
        <f t="shared" ref="D36:D46" si="11">B36+C36</f>
        <v>0</v>
      </c>
      <c r="E36" s="321">
        <v>0.0</v>
      </c>
      <c r="F36" s="321">
        <v>0.0</v>
      </c>
      <c r="G36" s="323">
        <f t="shared" ref="G36:G46" si="12">E36+F36</f>
        <v>0</v>
      </c>
      <c r="H36" s="319">
        <f t="shared" ref="H36:H46" si="13">SUM(D36,G36)</f>
        <v>0</v>
      </c>
      <c r="I36" s="3"/>
      <c r="J36" s="3"/>
      <c r="K36" s="3"/>
      <c r="L36" s="3"/>
      <c r="M36" s="3"/>
      <c r="N36" s="3"/>
      <c r="O36" s="3"/>
      <c r="P36" s="3"/>
      <c r="Q36" s="3"/>
      <c r="R36" s="3"/>
      <c r="S36" s="3"/>
      <c r="T36" s="3"/>
      <c r="U36" s="3"/>
      <c r="V36" s="3"/>
      <c r="W36" s="3"/>
      <c r="X36" s="3"/>
      <c r="Y36" s="3"/>
      <c r="Z36" s="3"/>
    </row>
    <row r="37" ht="19.5" customHeight="1">
      <c r="A37" s="320" t="s">
        <v>257</v>
      </c>
      <c r="B37" s="321">
        <v>0.0</v>
      </c>
      <c r="C37" s="321">
        <v>0.0</v>
      </c>
      <c r="D37" s="322">
        <f t="shared" si="11"/>
        <v>0</v>
      </c>
      <c r="E37" s="321">
        <v>0.0</v>
      </c>
      <c r="F37" s="321">
        <v>0.0</v>
      </c>
      <c r="G37" s="323">
        <f t="shared" si="12"/>
        <v>0</v>
      </c>
      <c r="H37" s="319">
        <f t="shared" si="13"/>
        <v>0</v>
      </c>
      <c r="I37" s="3"/>
      <c r="J37" s="3"/>
      <c r="K37" s="3"/>
      <c r="L37" s="3"/>
      <c r="M37" s="3"/>
      <c r="N37" s="3"/>
      <c r="O37" s="3"/>
      <c r="P37" s="3"/>
      <c r="Q37" s="3"/>
      <c r="R37" s="3"/>
      <c r="S37" s="3"/>
      <c r="T37" s="3"/>
      <c r="U37" s="3"/>
      <c r="V37" s="3"/>
      <c r="W37" s="3"/>
      <c r="X37" s="3"/>
      <c r="Y37" s="3"/>
      <c r="Z37" s="3"/>
    </row>
    <row r="38" ht="19.5" customHeight="1">
      <c r="A38" s="320" t="s">
        <v>258</v>
      </c>
      <c r="B38" s="321">
        <v>0.0</v>
      </c>
      <c r="C38" s="321">
        <v>0.0</v>
      </c>
      <c r="D38" s="322">
        <f t="shared" si="11"/>
        <v>0</v>
      </c>
      <c r="E38" s="321">
        <v>0.0</v>
      </c>
      <c r="F38" s="321">
        <v>0.0</v>
      </c>
      <c r="G38" s="323">
        <f t="shared" si="12"/>
        <v>0</v>
      </c>
      <c r="H38" s="319">
        <f t="shared" si="13"/>
        <v>0</v>
      </c>
      <c r="I38" s="3"/>
      <c r="J38" s="3"/>
      <c r="K38" s="3"/>
      <c r="L38" s="3"/>
      <c r="M38" s="3"/>
      <c r="N38" s="3"/>
      <c r="O38" s="3"/>
      <c r="P38" s="3"/>
      <c r="Q38" s="3"/>
      <c r="R38" s="3"/>
      <c r="S38" s="3"/>
      <c r="T38" s="3"/>
      <c r="U38" s="3"/>
      <c r="V38" s="3"/>
      <c r="W38" s="3"/>
      <c r="X38" s="3"/>
      <c r="Y38" s="3"/>
      <c r="Z38" s="3"/>
    </row>
    <row r="39" ht="19.5" customHeight="1">
      <c r="A39" s="320" t="s">
        <v>259</v>
      </c>
      <c r="B39" s="321">
        <v>0.0</v>
      </c>
      <c r="C39" s="321">
        <v>0.0</v>
      </c>
      <c r="D39" s="322">
        <f t="shared" si="11"/>
        <v>0</v>
      </c>
      <c r="E39" s="321">
        <v>0.0</v>
      </c>
      <c r="F39" s="321">
        <v>0.0</v>
      </c>
      <c r="G39" s="323">
        <f t="shared" si="12"/>
        <v>0</v>
      </c>
      <c r="H39" s="319">
        <f t="shared" si="13"/>
        <v>0</v>
      </c>
      <c r="I39" s="3"/>
      <c r="J39" s="3"/>
      <c r="K39" s="3"/>
      <c r="L39" s="3"/>
      <c r="M39" s="3"/>
      <c r="N39" s="3"/>
      <c r="O39" s="3"/>
      <c r="P39" s="3"/>
      <c r="Q39" s="3"/>
      <c r="R39" s="3"/>
      <c r="S39" s="3"/>
      <c r="T39" s="3"/>
      <c r="U39" s="3"/>
      <c r="V39" s="3"/>
      <c r="W39" s="3"/>
      <c r="X39" s="3"/>
      <c r="Y39" s="3"/>
      <c r="Z39" s="3"/>
    </row>
    <row r="40" ht="19.5" customHeight="1">
      <c r="A40" s="320" t="s">
        <v>260</v>
      </c>
      <c r="B40" s="321">
        <v>0.0</v>
      </c>
      <c r="C40" s="321">
        <v>0.0</v>
      </c>
      <c r="D40" s="322">
        <f t="shared" si="11"/>
        <v>0</v>
      </c>
      <c r="E40" s="321">
        <v>0.0</v>
      </c>
      <c r="F40" s="321">
        <v>0.0</v>
      </c>
      <c r="G40" s="323">
        <f t="shared" si="12"/>
        <v>0</v>
      </c>
      <c r="H40" s="319">
        <f t="shared" si="13"/>
        <v>0</v>
      </c>
      <c r="I40" s="3"/>
      <c r="J40" s="3"/>
      <c r="K40" s="3"/>
      <c r="L40" s="3"/>
      <c r="M40" s="3"/>
      <c r="N40" s="3"/>
      <c r="O40" s="3"/>
      <c r="P40" s="3"/>
      <c r="Q40" s="3"/>
      <c r="R40" s="3"/>
      <c r="S40" s="3"/>
      <c r="T40" s="3"/>
      <c r="U40" s="3"/>
      <c r="V40" s="3"/>
      <c r="W40" s="3"/>
      <c r="X40" s="3"/>
      <c r="Y40" s="3"/>
      <c r="Z40" s="3"/>
    </row>
    <row r="41" ht="19.5" customHeight="1">
      <c r="A41" s="320" t="s">
        <v>261</v>
      </c>
      <c r="B41" s="321">
        <v>0.0</v>
      </c>
      <c r="C41" s="321">
        <v>0.0</v>
      </c>
      <c r="D41" s="322">
        <f t="shared" si="11"/>
        <v>0</v>
      </c>
      <c r="E41" s="321">
        <v>0.0</v>
      </c>
      <c r="F41" s="321">
        <v>0.0</v>
      </c>
      <c r="G41" s="323">
        <f t="shared" si="12"/>
        <v>0</v>
      </c>
      <c r="H41" s="319">
        <f t="shared" si="13"/>
        <v>0</v>
      </c>
      <c r="I41" s="3"/>
      <c r="J41" s="3"/>
      <c r="K41" s="3"/>
      <c r="L41" s="3"/>
      <c r="M41" s="3"/>
      <c r="N41" s="3"/>
      <c r="O41" s="3"/>
      <c r="P41" s="3"/>
      <c r="Q41" s="3"/>
      <c r="R41" s="3"/>
      <c r="S41" s="3"/>
      <c r="T41" s="3"/>
      <c r="U41" s="3"/>
      <c r="V41" s="3"/>
      <c r="W41" s="3"/>
      <c r="X41" s="3"/>
      <c r="Y41" s="3"/>
      <c r="Z41" s="3"/>
    </row>
    <row r="42" ht="19.5" customHeight="1">
      <c r="A42" s="320" t="s">
        <v>262</v>
      </c>
      <c r="B42" s="321">
        <v>42885.0</v>
      </c>
      <c r="C42" s="321">
        <v>0.0</v>
      </c>
      <c r="D42" s="322">
        <f t="shared" si="11"/>
        <v>42885</v>
      </c>
      <c r="E42" s="321">
        <v>0.0</v>
      </c>
      <c r="F42" s="321">
        <v>0.0</v>
      </c>
      <c r="G42" s="323">
        <f t="shared" si="12"/>
        <v>0</v>
      </c>
      <c r="H42" s="319">
        <f t="shared" si="13"/>
        <v>42885</v>
      </c>
      <c r="I42" s="3"/>
      <c r="J42" s="3"/>
      <c r="K42" s="3"/>
      <c r="L42" s="3"/>
      <c r="M42" s="3"/>
      <c r="N42" s="3"/>
      <c r="O42" s="3"/>
      <c r="P42" s="3"/>
      <c r="Q42" s="3"/>
      <c r="R42" s="3"/>
      <c r="S42" s="3"/>
      <c r="T42" s="3"/>
      <c r="U42" s="3"/>
      <c r="V42" s="3"/>
      <c r="W42" s="3"/>
      <c r="X42" s="3"/>
      <c r="Y42" s="3"/>
      <c r="Z42" s="3"/>
    </row>
    <row r="43" ht="19.5" customHeight="1">
      <c r="A43" s="320" t="s">
        <v>263</v>
      </c>
      <c r="B43" s="321">
        <v>0.0</v>
      </c>
      <c r="C43" s="321">
        <v>0.0</v>
      </c>
      <c r="D43" s="322">
        <f t="shared" si="11"/>
        <v>0</v>
      </c>
      <c r="E43" s="321">
        <v>0.0</v>
      </c>
      <c r="F43" s="321">
        <v>0.0</v>
      </c>
      <c r="G43" s="323">
        <f t="shared" si="12"/>
        <v>0</v>
      </c>
      <c r="H43" s="319">
        <f t="shared" si="13"/>
        <v>0</v>
      </c>
      <c r="I43" s="3"/>
      <c r="J43" s="3"/>
      <c r="K43" s="3"/>
      <c r="L43" s="3"/>
      <c r="M43" s="3"/>
      <c r="N43" s="3"/>
      <c r="O43" s="3"/>
      <c r="P43" s="3"/>
      <c r="Q43" s="3"/>
      <c r="R43" s="3"/>
      <c r="S43" s="3"/>
      <c r="T43" s="3"/>
      <c r="U43" s="3"/>
      <c r="V43" s="3"/>
      <c r="W43" s="3"/>
      <c r="X43" s="3"/>
      <c r="Y43" s="3"/>
      <c r="Z43" s="3"/>
    </row>
    <row r="44" ht="19.5" customHeight="1">
      <c r="A44" s="320" t="s">
        <v>264</v>
      </c>
      <c r="B44" s="321">
        <v>90301.0</v>
      </c>
      <c r="C44" s="321">
        <v>0.0</v>
      </c>
      <c r="D44" s="322">
        <f t="shared" si="11"/>
        <v>90301</v>
      </c>
      <c r="E44" s="321">
        <v>0.0</v>
      </c>
      <c r="F44" s="321">
        <v>0.0</v>
      </c>
      <c r="G44" s="323">
        <f t="shared" si="12"/>
        <v>0</v>
      </c>
      <c r="H44" s="319">
        <f t="shared" si="13"/>
        <v>90301</v>
      </c>
      <c r="I44" s="3"/>
      <c r="J44" s="3"/>
      <c r="K44" s="3"/>
      <c r="L44" s="3"/>
      <c r="M44" s="3"/>
      <c r="N44" s="3"/>
      <c r="O44" s="3"/>
      <c r="P44" s="3"/>
      <c r="Q44" s="3"/>
      <c r="R44" s="3"/>
      <c r="S44" s="3"/>
      <c r="T44" s="3"/>
      <c r="U44" s="3"/>
      <c r="V44" s="3"/>
      <c r="W44" s="3"/>
      <c r="X44" s="3"/>
      <c r="Y44" s="3"/>
      <c r="Z44" s="3"/>
    </row>
    <row r="45" ht="19.5" customHeight="1">
      <c r="A45" s="320" t="s">
        <v>265</v>
      </c>
      <c r="B45" s="321">
        <v>10536.0</v>
      </c>
      <c r="C45" s="321">
        <v>0.0</v>
      </c>
      <c r="D45" s="322">
        <f t="shared" si="11"/>
        <v>10536</v>
      </c>
      <c r="E45" s="321">
        <v>2517.0</v>
      </c>
      <c r="F45" s="321">
        <v>0.0</v>
      </c>
      <c r="G45" s="323">
        <f t="shared" si="12"/>
        <v>2517</v>
      </c>
      <c r="H45" s="319">
        <f t="shared" si="13"/>
        <v>13053</v>
      </c>
      <c r="I45" s="3"/>
      <c r="J45" s="3"/>
      <c r="K45" s="3"/>
      <c r="L45" s="3"/>
      <c r="M45" s="3"/>
      <c r="N45" s="3"/>
      <c r="O45" s="3"/>
      <c r="P45" s="3"/>
      <c r="Q45" s="3"/>
      <c r="R45" s="3"/>
      <c r="S45" s="3"/>
      <c r="T45" s="3"/>
      <c r="U45" s="3"/>
      <c r="V45" s="3"/>
      <c r="W45" s="3"/>
      <c r="X45" s="3"/>
      <c r="Y45" s="3"/>
      <c r="Z45" s="3"/>
    </row>
    <row r="46" ht="19.5" customHeight="1">
      <c r="A46" s="320" t="s">
        <v>266</v>
      </c>
      <c r="B46" s="321">
        <v>0.0</v>
      </c>
      <c r="C46" s="321">
        <v>0.0</v>
      </c>
      <c r="D46" s="322">
        <f t="shared" si="11"/>
        <v>0</v>
      </c>
      <c r="E46" s="321">
        <v>0.0</v>
      </c>
      <c r="F46" s="321">
        <v>0.0</v>
      </c>
      <c r="G46" s="323">
        <f t="shared" si="12"/>
        <v>0</v>
      </c>
      <c r="H46" s="319">
        <f t="shared" si="13"/>
        <v>0</v>
      </c>
      <c r="I46" s="3"/>
      <c r="J46" s="3"/>
      <c r="K46" s="3"/>
      <c r="L46" s="3"/>
      <c r="M46" s="3"/>
      <c r="N46" s="3"/>
      <c r="O46" s="3"/>
      <c r="P46" s="3"/>
      <c r="Q46" s="3"/>
      <c r="R46" s="3"/>
      <c r="S46" s="3"/>
      <c r="T46" s="3"/>
      <c r="U46" s="3"/>
      <c r="V46" s="3"/>
      <c r="W46" s="3"/>
      <c r="X46" s="3"/>
      <c r="Y46" s="3"/>
      <c r="Z46" s="3"/>
    </row>
    <row r="47" ht="19.5" customHeight="1">
      <c r="A47" s="327" t="s">
        <v>234</v>
      </c>
      <c r="B47" s="328">
        <f t="shared" ref="B47:H47" si="14">SUM(B31:B46)</f>
        <v>486222</v>
      </c>
      <c r="C47" s="328">
        <f t="shared" si="14"/>
        <v>76070</v>
      </c>
      <c r="D47" s="328">
        <f t="shared" si="14"/>
        <v>562292</v>
      </c>
      <c r="E47" s="328">
        <f t="shared" si="14"/>
        <v>970862</v>
      </c>
      <c r="F47" s="328">
        <f t="shared" si="14"/>
        <v>11470</v>
      </c>
      <c r="G47" s="328">
        <f t="shared" si="14"/>
        <v>982332</v>
      </c>
      <c r="H47" s="328">
        <f t="shared" si="14"/>
        <v>1544624</v>
      </c>
      <c r="I47" s="3"/>
      <c r="J47" s="3"/>
      <c r="K47" s="3"/>
      <c r="L47" s="3"/>
      <c r="M47" s="3"/>
      <c r="N47" s="3"/>
      <c r="O47" s="3"/>
      <c r="P47" s="3"/>
      <c r="Q47" s="3"/>
      <c r="R47" s="3"/>
      <c r="S47" s="3"/>
      <c r="T47" s="3"/>
      <c r="U47" s="3"/>
      <c r="V47" s="3"/>
      <c r="W47" s="3"/>
      <c r="X47" s="3"/>
      <c r="Y47" s="3"/>
      <c r="Z47" s="3"/>
    </row>
    <row r="48" ht="19.5" customHeight="1">
      <c r="A48" s="329"/>
      <c r="B48" s="39"/>
      <c r="C48" s="39"/>
      <c r="D48" s="39"/>
      <c r="E48" s="39"/>
      <c r="F48" s="39"/>
      <c r="G48" s="39"/>
      <c r="H48" s="39"/>
      <c r="I48" s="3"/>
      <c r="J48" s="3"/>
      <c r="K48" s="3"/>
      <c r="L48" s="3"/>
      <c r="M48" s="3"/>
      <c r="N48" s="3"/>
      <c r="O48" s="3"/>
      <c r="P48" s="3"/>
      <c r="Q48" s="3"/>
      <c r="R48" s="3"/>
      <c r="S48" s="3"/>
      <c r="T48" s="3"/>
      <c r="U48" s="3"/>
      <c r="V48" s="3"/>
      <c r="W48" s="3"/>
      <c r="X48" s="3"/>
      <c r="Y48" s="3"/>
      <c r="Z48" s="3"/>
    </row>
    <row r="49" ht="19.5" customHeight="1">
      <c r="A49" s="330" t="s">
        <v>268</v>
      </c>
      <c r="B49" s="307"/>
      <c r="C49" s="307"/>
      <c r="D49" s="307"/>
      <c r="E49" s="307"/>
      <c r="F49" s="307"/>
      <c r="G49" s="307"/>
      <c r="H49" s="164"/>
      <c r="I49" s="3"/>
      <c r="J49" s="3"/>
      <c r="K49" s="3"/>
      <c r="L49" s="3"/>
      <c r="M49" s="3"/>
      <c r="N49" s="3"/>
      <c r="O49" s="3"/>
      <c r="P49" s="3"/>
      <c r="Q49" s="3"/>
      <c r="R49" s="3"/>
      <c r="S49" s="3"/>
      <c r="T49" s="3"/>
      <c r="U49" s="3"/>
      <c r="V49" s="3"/>
      <c r="W49" s="3"/>
      <c r="X49" s="3"/>
      <c r="Y49" s="3"/>
      <c r="Z49" s="3"/>
    </row>
    <row r="50" ht="19.5" customHeight="1">
      <c r="A50" s="331" t="s">
        <v>247</v>
      </c>
      <c r="B50" s="311" t="s">
        <v>248</v>
      </c>
      <c r="C50" s="69"/>
      <c r="D50" s="70"/>
      <c r="E50" s="311" t="s">
        <v>249</v>
      </c>
      <c r="F50" s="69"/>
      <c r="G50" s="70"/>
      <c r="H50" s="332" t="s">
        <v>234</v>
      </c>
      <c r="I50" s="3"/>
      <c r="J50" s="3"/>
      <c r="K50" s="3"/>
      <c r="L50" s="3"/>
      <c r="M50" s="3"/>
      <c r="N50" s="3"/>
      <c r="O50" s="3"/>
      <c r="P50" s="3"/>
      <c r="Q50" s="3"/>
      <c r="R50" s="3"/>
      <c r="S50" s="3"/>
      <c r="T50" s="3"/>
      <c r="U50" s="3"/>
      <c r="V50" s="3"/>
      <c r="W50" s="3"/>
      <c r="X50" s="3"/>
      <c r="Y50" s="3"/>
      <c r="Z50" s="3"/>
    </row>
    <row r="51" ht="19.5" customHeight="1">
      <c r="A51" s="333"/>
      <c r="B51" s="313" t="s">
        <v>250</v>
      </c>
      <c r="C51" s="313" t="s">
        <v>251</v>
      </c>
      <c r="D51" s="313" t="s">
        <v>234</v>
      </c>
      <c r="E51" s="313" t="s">
        <v>250</v>
      </c>
      <c r="F51" s="313" t="s">
        <v>251</v>
      </c>
      <c r="G51" s="313" t="s">
        <v>234</v>
      </c>
      <c r="H51" s="335"/>
      <c r="I51" s="3"/>
      <c r="J51" s="3"/>
      <c r="K51" s="3"/>
      <c r="L51" s="3"/>
      <c r="M51" s="3"/>
      <c r="N51" s="3"/>
      <c r="O51" s="3"/>
      <c r="P51" s="3"/>
      <c r="Q51" s="3"/>
      <c r="R51" s="3"/>
      <c r="S51" s="3"/>
      <c r="T51" s="3"/>
      <c r="U51" s="3"/>
      <c r="V51" s="3"/>
      <c r="W51" s="3"/>
      <c r="X51" s="3"/>
      <c r="Y51" s="3"/>
      <c r="Z51" s="3"/>
    </row>
    <row r="52" ht="19.5" customHeight="1">
      <c r="A52" s="315" t="s">
        <v>227</v>
      </c>
      <c r="B52" s="316">
        <v>356200.0</v>
      </c>
      <c r="C52" s="316">
        <v>79113.0</v>
      </c>
      <c r="D52" s="317">
        <f t="shared" ref="D52:D67" si="15">B52+C52</f>
        <v>435313</v>
      </c>
      <c r="E52" s="316">
        <v>28959.0</v>
      </c>
      <c r="F52" s="316">
        <v>11929.0</v>
      </c>
      <c r="G52" s="318">
        <f t="shared" ref="G52:G67" si="16">E52+F52</f>
        <v>40888</v>
      </c>
      <c r="H52" s="319">
        <f t="shared" ref="H52:H67" si="17">SUM(D52,G52)</f>
        <v>476201</v>
      </c>
      <c r="I52" s="3"/>
      <c r="J52" s="3"/>
      <c r="K52" s="3"/>
      <c r="L52" s="3"/>
      <c r="M52" s="3"/>
      <c r="N52" s="3"/>
      <c r="O52" s="3"/>
      <c r="P52" s="3"/>
      <c r="Q52" s="3"/>
      <c r="R52" s="3"/>
      <c r="S52" s="3"/>
      <c r="T52" s="3"/>
      <c r="U52" s="3"/>
      <c r="V52" s="3"/>
      <c r="W52" s="3"/>
      <c r="X52" s="3"/>
      <c r="Y52" s="3"/>
      <c r="Z52" s="3"/>
    </row>
    <row r="53" ht="19.5" customHeight="1">
      <c r="A53" s="320" t="s">
        <v>252</v>
      </c>
      <c r="B53" s="316">
        <v>0.0</v>
      </c>
      <c r="C53" s="316">
        <v>0.0</v>
      </c>
      <c r="D53" s="317">
        <f t="shared" si="15"/>
        <v>0</v>
      </c>
      <c r="E53" s="316">
        <v>0.0</v>
      </c>
      <c r="F53" s="316">
        <v>0.0</v>
      </c>
      <c r="G53" s="318">
        <f t="shared" si="16"/>
        <v>0</v>
      </c>
      <c r="H53" s="319">
        <f t="shared" si="17"/>
        <v>0</v>
      </c>
      <c r="I53" s="3"/>
      <c r="J53" s="3"/>
      <c r="K53" s="3"/>
      <c r="L53" s="3"/>
      <c r="M53" s="3"/>
      <c r="N53" s="3"/>
      <c r="O53" s="3"/>
      <c r="P53" s="3"/>
      <c r="Q53" s="3"/>
      <c r="R53" s="3"/>
      <c r="S53" s="3"/>
      <c r="T53" s="3"/>
      <c r="U53" s="3"/>
      <c r="V53" s="3"/>
      <c r="W53" s="3"/>
      <c r="X53" s="3"/>
      <c r="Y53" s="3"/>
      <c r="Z53" s="3"/>
    </row>
    <row r="54" ht="19.5" customHeight="1">
      <c r="A54" s="320" t="s">
        <v>253</v>
      </c>
      <c r="B54" s="321">
        <v>0.0</v>
      </c>
      <c r="C54" s="321">
        <v>0.0</v>
      </c>
      <c r="D54" s="322">
        <f t="shared" si="15"/>
        <v>0</v>
      </c>
      <c r="E54" s="321">
        <v>957528.0</v>
      </c>
      <c r="F54" s="321">
        <v>0.0</v>
      </c>
      <c r="G54" s="323">
        <f t="shared" si="16"/>
        <v>957528</v>
      </c>
      <c r="H54" s="319">
        <f t="shared" si="17"/>
        <v>957528</v>
      </c>
      <c r="I54" s="3"/>
      <c r="J54" s="3"/>
      <c r="K54" s="3"/>
      <c r="L54" s="3"/>
      <c r="M54" s="3"/>
      <c r="N54" s="3"/>
      <c r="O54" s="3"/>
      <c r="P54" s="3"/>
      <c r="Q54" s="3"/>
      <c r="R54" s="3"/>
      <c r="S54" s="3"/>
      <c r="T54" s="3"/>
      <c r="U54" s="3"/>
      <c r="V54" s="3"/>
      <c r="W54" s="3"/>
      <c r="X54" s="3"/>
      <c r="Y54" s="3"/>
      <c r="Z54" s="3"/>
    </row>
    <row r="55" ht="19.5" customHeight="1">
      <c r="A55" s="320" t="s">
        <v>254</v>
      </c>
      <c r="B55" s="321">
        <v>0.0</v>
      </c>
      <c r="C55" s="321">
        <v>0.0</v>
      </c>
      <c r="D55" s="322">
        <f t="shared" si="15"/>
        <v>0</v>
      </c>
      <c r="E55" s="321">
        <v>20592.0</v>
      </c>
      <c r="F55" s="321">
        <v>0.0</v>
      </c>
      <c r="G55" s="323">
        <f t="shared" si="16"/>
        <v>20592</v>
      </c>
      <c r="H55" s="319">
        <f t="shared" si="17"/>
        <v>20592</v>
      </c>
      <c r="I55" s="3"/>
      <c r="J55" s="3"/>
      <c r="K55" s="3"/>
      <c r="L55" s="3"/>
      <c r="M55" s="3"/>
      <c r="N55" s="3"/>
      <c r="O55" s="3"/>
      <c r="P55" s="3"/>
      <c r="Q55" s="3"/>
      <c r="R55" s="3"/>
      <c r="S55" s="3"/>
      <c r="T55" s="3"/>
      <c r="U55" s="3"/>
      <c r="V55" s="3"/>
      <c r="W55" s="3"/>
      <c r="X55" s="3"/>
      <c r="Y55" s="3"/>
      <c r="Z55" s="3"/>
    </row>
    <row r="56" ht="19.5" customHeight="1">
      <c r="A56" s="324" t="s">
        <v>255</v>
      </c>
      <c r="B56" s="321">
        <v>0.0</v>
      </c>
      <c r="C56" s="321">
        <v>0.0</v>
      </c>
      <c r="D56" s="322">
        <f t="shared" si="15"/>
        <v>0</v>
      </c>
      <c r="E56" s="321">
        <v>0.0</v>
      </c>
      <c r="F56" s="321">
        <v>0.0</v>
      </c>
      <c r="G56" s="323">
        <f t="shared" si="16"/>
        <v>0</v>
      </c>
      <c r="H56" s="319">
        <f t="shared" si="17"/>
        <v>0</v>
      </c>
      <c r="I56" s="3"/>
      <c r="J56" s="3"/>
      <c r="K56" s="3"/>
      <c r="L56" s="3"/>
      <c r="M56" s="3"/>
      <c r="N56" s="3"/>
      <c r="O56" s="3"/>
      <c r="P56" s="3"/>
      <c r="Q56" s="3"/>
      <c r="R56" s="3"/>
      <c r="S56" s="3"/>
      <c r="T56" s="3"/>
      <c r="U56" s="3"/>
      <c r="V56" s="3"/>
      <c r="W56" s="3"/>
      <c r="X56" s="3"/>
      <c r="Y56" s="3"/>
      <c r="Z56" s="3"/>
    </row>
    <row r="57" ht="19.5" customHeight="1">
      <c r="A57" s="320" t="s">
        <v>256</v>
      </c>
      <c r="B57" s="321">
        <v>0.0</v>
      </c>
      <c r="C57" s="321">
        <v>0.0</v>
      </c>
      <c r="D57" s="322">
        <f t="shared" si="15"/>
        <v>0</v>
      </c>
      <c r="E57" s="321">
        <v>0.0</v>
      </c>
      <c r="F57" s="321">
        <v>0.0</v>
      </c>
      <c r="G57" s="323">
        <f t="shared" si="16"/>
        <v>0</v>
      </c>
      <c r="H57" s="319">
        <f t="shared" si="17"/>
        <v>0</v>
      </c>
      <c r="I57" s="3"/>
      <c r="J57" s="3"/>
      <c r="K57" s="3"/>
      <c r="L57" s="3"/>
      <c r="M57" s="3"/>
      <c r="N57" s="3"/>
      <c r="O57" s="3"/>
      <c r="P57" s="3"/>
      <c r="Q57" s="3"/>
      <c r="R57" s="3"/>
      <c r="S57" s="3"/>
      <c r="T57" s="3"/>
      <c r="U57" s="3"/>
      <c r="V57" s="3"/>
      <c r="W57" s="3"/>
      <c r="X57" s="3"/>
      <c r="Y57" s="3"/>
      <c r="Z57" s="3"/>
    </row>
    <row r="58" ht="19.5" customHeight="1">
      <c r="A58" s="320" t="s">
        <v>257</v>
      </c>
      <c r="B58" s="321">
        <v>0.0</v>
      </c>
      <c r="C58" s="321">
        <v>0.0</v>
      </c>
      <c r="D58" s="322">
        <f t="shared" si="15"/>
        <v>0</v>
      </c>
      <c r="E58" s="321">
        <v>0.0</v>
      </c>
      <c r="F58" s="321">
        <v>0.0</v>
      </c>
      <c r="G58" s="323">
        <f t="shared" si="16"/>
        <v>0</v>
      </c>
      <c r="H58" s="319">
        <f t="shared" si="17"/>
        <v>0</v>
      </c>
      <c r="I58" s="3"/>
      <c r="J58" s="3"/>
      <c r="K58" s="3"/>
      <c r="L58" s="3"/>
      <c r="M58" s="3"/>
      <c r="N58" s="3"/>
      <c r="O58" s="3"/>
      <c r="P58" s="3"/>
      <c r="Q58" s="3"/>
      <c r="R58" s="3"/>
      <c r="S58" s="3"/>
      <c r="T58" s="3"/>
      <c r="U58" s="3"/>
      <c r="V58" s="3"/>
      <c r="W58" s="3"/>
      <c r="X58" s="3"/>
      <c r="Y58" s="3"/>
      <c r="Z58" s="3"/>
    </row>
    <row r="59" ht="19.5" customHeight="1">
      <c r="A59" s="320" t="s">
        <v>258</v>
      </c>
      <c r="B59" s="321">
        <v>0.0</v>
      </c>
      <c r="C59" s="321">
        <v>0.0</v>
      </c>
      <c r="D59" s="322">
        <f t="shared" si="15"/>
        <v>0</v>
      </c>
      <c r="E59" s="321">
        <v>0.0</v>
      </c>
      <c r="F59" s="321">
        <v>0.0</v>
      </c>
      <c r="G59" s="323">
        <f t="shared" si="16"/>
        <v>0</v>
      </c>
      <c r="H59" s="319">
        <f t="shared" si="17"/>
        <v>0</v>
      </c>
      <c r="I59" s="3"/>
      <c r="J59" s="3"/>
      <c r="K59" s="3"/>
      <c r="L59" s="3"/>
      <c r="M59" s="3"/>
      <c r="N59" s="3"/>
      <c r="O59" s="3"/>
      <c r="P59" s="3"/>
      <c r="Q59" s="3"/>
      <c r="R59" s="3"/>
      <c r="S59" s="3"/>
      <c r="T59" s="3"/>
      <c r="U59" s="3"/>
      <c r="V59" s="3"/>
      <c r="W59" s="3"/>
      <c r="X59" s="3"/>
      <c r="Y59" s="3"/>
      <c r="Z59" s="3"/>
    </row>
    <row r="60" ht="19.5" customHeight="1">
      <c r="A60" s="320" t="s">
        <v>259</v>
      </c>
      <c r="B60" s="321">
        <v>0.0</v>
      </c>
      <c r="C60" s="321">
        <v>0.0</v>
      </c>
      <c r="D60" s="322">
        <f t="shared" si="15"/>
        <v>0</v>
      </c>
      <c r="E60" s="321">
        <v>0.0</v>
      </c>
      <c r="F60" s="321">
        <v>0.0</v>
      </c>
      <c r="G60" s="323">
        <f t="shared" si="16"/>
        <v>0</v>
      </c>
      <c r="H60" s="319">
        <f t="shared" si="17"/>
        <v>0</v>
      </c>
      <c r="I60" s="3"/>
      <c r="J60" s="3"/>
      <c r="K60" s="3"/>
      <c r="L60" s="3"/>
      <c r="M60" s="3"/>
      <c r="N60" s="3"/>
      <c r="O60" s="3"/>
      <c r="P60" s="3"/>
      <c r="Q60" s="3"/>
      <c r="R60" s="3"/>
      <c r="S60" s="3"/>
      <c r="T60" s="3"/>
      <c r="U60" s="3"/>
      <c r="V60" s="3"/>
      <c r="W60" s="3"/>
      <c r="X60" s="3"/>
      <c r="Y60" s="3"/>
      <c r="Z60" s="3"/>
    </row>
    <row r="61" ht="19.5" customHeight="1">
      <c r="A61" s="320" t="s">
        <v>260</v>
      </c>
      <c r="B61" s="321">
        <v>0.0</v>
      </c>
      <c r="C61" s="321">
        <v>0.0</v>
      </c>
      <c r="D61" s="322">
        <f t="shared" si="15"/>
        <v>0</v>
      </c>
      <c r="E61" s="321">
        <v>0.0</v>
      </c>
      <c r="F61" s="321">
        <v>0.0</v>
      </c>
      <c r="G61" s="323">
        <f t="shared" si="16"/>
        <v>0</v>
      </c>
      <c r="H61" s="319">
        <f t="shared" si="17"/>
        <v>0</v>
      </c>
      <c r="I61" s="3"/>
      <c r="J61" s="3"/>
      <c r="K61" s="3"/>
      <c r="L61" s="3"/>
      <c r="M61" s="3"/>
      <c r="N61" s="3"/>
      <c r="O61" s="3"/>
      <c r="P61" s="3"/>
      <c r="Q61" s="3"/>
      <c r="R61" s="3"/>
      <c r="S61" s="3"/>
      <c r="T61" s="3"/>
      <c r="U61" s="3"/>
      <c r="V61" s="3"/>
      <c r="W61" s="3"/>
      <c r="X61" s="3"/>
      <c r="Y61" s="3"/>
      <c r="Z61" s="3"/>
    </row>
    <row r="62" ht="19.5" customHeight="1">
      <c r="A62" s="320" t="s">
        <v>261</v>
      </c>
      <c r="B62" s="321">
        <v>0.0</v>
      </c>
      <c r="C62" s="321">
        <v>0.0</v>
      </c>
      <c r="D62" s="322">
        <f t="shared" si="15"/>
        <v>0</v>
      </c>
      <c r="E62" s="321">
        <v>0.0</v>
      </c>
      <c r="F62" s="321">
        <v>0.0</v>
      </c>
      <c r="G62" s="323">
        <f t="shared" si="16"/>
        <v>0</v>
      </c>
      <c r="H62" s="319">
        <f t="shared" si="17"/>
        <v>0</v>
      </c>
      <c r="I62" s="3"/>
      <c r="J62" s="3"/>
      <c r="K62" s="3"/>
      <c r="L62" s="3"/>
      <c r="M62" s="3"/>
      <c r="N62" s="3"/>
      <c r="O62" s="3"/>
      <c r="P62" s="3"/>
      <c r="Q62" s="3"/>
      <c r="R62" s="3"/>
      <c r="S62" s="3"/>
      <c r="T62" s="3"/>
      <c r="U62" s="3"/>
      <c r="V62" s="3"/>
      <c r="W62" s="3"/>
      <c r="X62" s="3"/>
      <c r="Y62" s="3"/>
      <c r="Z62" s="3"/>
    </row>
    <row r="63" ht="19.5" customHeight="1">
      <c r="A63" s="320" t="s">
        <v>262</v>
      </c>
      <c r="B63" s="321">
        <v>44600.0</v>
      </c>
      <c r="C63" s="321">
        <v>0.0</v>
      </c>
      <c r="D63" s="322">
        <f t="shared" si="15"/>
        <v>44600</v>
      </c>
      <c r="E63" s="321">
        <v>0.0</v>
      </c>
      <c r="F63" s="321">
        <v>0.0</v>
      </c>
      <c r="G63" s="323">
        <f t="shared" si="16"/>
        <v>0</v>
      </c>
      <c r="H63" s="319">
        <f t="shared" si="17"/>
        <v>44600</v>
      </c>
      <c r="I63" s="3"/>
      <c r="J63" s="3"/>
      <c r="K63" s="3"/>
      <c r="L63" s="3"/>
      <c r="M63" s="3"/>
      <c r="N63" s="3"/>
      <c r="O63" s="3"/>
      <c r="P63" s="3"/>
      <c r="Q63" s="3"/>
      <c r="R63" s="3"/>
      <c r="S63" s="3"/>
      <c r="T63" s="3"/>
      <c r="U63" s="3"/>
      <c r="V63" s="3"/>
      <c r="W63" s="3"/>
      <c r="X63" s="3"/>
      <c r="Y63" s="3"/>
      <c r="Z63" s="3"/>
    </row>
    <row r="64" ht="19.5" customHeight="1">
      <c r="A64" s="320" t="s">
        <v>263</v>
      </c>
      <c r="B64" s="321">
        <v>0.0</v>
      </c>
      <c r="C64" s="321">
        <v>0.0</v>
      </c>
      <c r="D64" s="322">
        <f t="shared" si="15"/>
        <v>0</v>
      </c>
      <c r="E64" s="321">
        <v>0.0</v>
      </c>
      <c r="F64" s="321">
        <v>0.0</v>
      </c>
      <c r="G64" s="323">
        <f t="shared" si="16"/>
        <v>0</v>
      </c>
      <c r="H64" s="319">
        <f t="shared" si="17"/>
        <v>0</v>
      </c>
      <c r="I64" s="3"/>
      <c r="J64" s="3"/>
      <c r="K64" s="3"/>
      <c r="L64" s="3"/>
      <c r="M64" s="3"/>
      <c r="N64" s="3"/>
      <c r="O64" s="3"/>
      <c r="P64" s="3"/>
      <c r="Q64" s="3"/>
      <c r="R64" s="3"/>
      <c r="S64" s="3"/>
      <c r="T64" s="3"/>
      <c r="U64" s="3"/>
      <c r="V64" s="3"/>
      <c r="W64" s="3"/>
      <c r="X64" s="3"/>
      <c r="Y64" s="3"/>
      <c r="Z64" s="3"/>
    </row>
    <row r="65" ht="19.5" customHeight="1">
      <c r="A65" s="320" t="s">
        <v>264</v>
      </c>
      <c r="B65" s="321">
        <v>93913.0</v>
      </c>
      <c r="C65" s="321">
        <v>0.0</v>
      </c>
      <c r="D65" s="322">
        <f t="shared" si="15"/>
        <v>93913</v>
      </c>
      <c r="E65" s="321">
        <v>0.0</v>
      </c>
      <c r="F65" s="321">
        <v>0.0</v>
      </c>
      <c r="G65" s="323">
        <f t="shared" si="16"/>
        <v>0</v>
      </c>
      <c r="H65" s="319">
        <f t="shared" si="17"/>
        <v>93913</v>
      </c>
      <c r="I65" s="3"/>
      <c r="J65" s="3"/>
      <c r="K65" s="3"/>
      <c r="L65" s="3"/>
      <c r="M65" s="3"/>
      <c r="N65" s="3"/>
      <c r="O65" s="3"/>
      <c r="P65" s="3"/>
      <c r="Q65" s="3"/>
      <c r="R65" s="3"/>
      <c r="S65" s="3"/>
      <c r="T65" s="3"/>
      <c r="U65" s="3"/>
      <c r="V65" s="3"/>
      <c r="W65" s="3"/>
      <c r="X65" s="3"/>
      <c r="Y65" s="3"/>
      <c r="Z65" s="3"/>
    </row>
    <row r="66" ht="19.5" customHeight="1">
      <c r="A66" s="320" t="s">
        <v>265</v>
      </c>
      <c r="B66" s="321">
        <v>10957.0</v>
      </c>
      <c r="C66" s="321">
        <v>0.0</v>
      </c>
      <c r="D66" s="322">
        <f t="shared" si="15"/>
        <v>10957</v>
      </c>
      <c r="E66" s="321">
        <v>2618.0</v>
      </c>
      <c r="F66" s="321">
        <v>0.0</v>
      </c>
      <c r="G66" s="323">
        <f t="shared" si="16"/>
        <v>2618</v>
      </c>
      <c r="H66" s="319">
        <f t="shared" si="17"/>
        <v>13575</v>
      </c>
      <c r="I66" s="3"/>
      <c r="J66" s="3"/>
      <c r="K66" s="3"/>
      <c r="L66" s="3"/>
      <c r="M66" s="3"/>
      <c r="N66" s="3"/>
      <c r="O66" s="3"/>
      <c r="P66" s="3"/>
      <c r="Q66" s="3"/>
      <c r="R66" s="3"/>
      <c r="S66" s="3"/>
      <c r="T66" s="3"/>
      <c r="U66" s="3"/>
      <c r="V66" s="3"/>
      <c r="W66" s="3"/>
      <c r="X66" s="3"/>
      <c r="Y66" s="3"/>
      <c r="Z66" s="3"/>
    </row>
    <row r="67" ht="19.5" customHeight="1">
      <c r="A67" s="320" t="s">
        <v>266</v>
      </c>
      <c r="B67" s="321">
        <v>0.0</v>
      </c>
      <c r="C67" s="321">
        <v>0.0</v>
      </c>
      <c r="D67" s="322">
        <f t="shared" si="15"/>
        <v>0</v>
      </c>
      <c r="E67" s="321">
        <v>0.0</v>
      </c>
      <c r="F67" s="321">
        <v>0.0</v>
      </c>
      <c r="G67" s="323">
        <f t="shared" si="16"/>
        <v>0</v>
      </c>
      <c r="H67" s="319">
        <f t="shared" si="17"/>
        <v>0</v>
      </c>
      <c r="I67" s="3"/>
      <c r="J67" s="3"/>
      <c r="K67" s="3"/>
      <c r="L67" s="3"/>
      <c r="M67" s="3"/>
      <c r="N67" s="3"/>
      <c r="O67" s="3"/>
      <c r="P67" s="3"/>
      <c r="Q67" s="3"/>
      <c r="R67" s="3"/>
      <c r="S67" s="3"/>
      <c r="T67" s="3"/>
      <c r="U67" s="3"/>
      <c r="V67" s="3"/>
      <c r="W67" s="3"/>
      <c r="X67" s="3"/>
      <c r="Y67" s="3"/>
      <c r="Z67" s="3"/>
    </row>
    <row r="68" ht="19.5" customHeight="1">
      <c r="A68" s="327" t="s">
        <v>234</v>
      </c>
      <c r="B68" s="328">
        <f t="shared" ref="B68:H68" si="18">SUM(B52:B67)</f>
        <v>505670</v>
      </c>
      <c r="C68" s="328">
        <f t="shared" si="18"/>
        <v>79113</v>
      </c>
      <c r="D68" s="328">
        <f t="shared" si="18"/>
        <v>584783</v>
      </c>
      <c r="E68" s="328">
        <f t="shared" si="18"/>
        <v>1009697</v>
      </c>
      <c r="F68" s="328">
        <f t="shared" si="18"/>
        <v>11929</v>
      </c>
      <c r="G68" s="328">
        <f t="shared" si="18"/>
        <v>1021626</v>
      </c>
      <c r="H68" s="328">
        <f t="shared" si="18"/>
        <v>1606409</v>
      </c>
      <c r="I68" s="3"/>
      <c r="J68" s="3"/>
      <c r="K68" s="3"/>
      <c r="L68" s="3"/>
      <c r="M68" s="3"/>
      <c r="N68" s="3"/>
      <c r="O68" s="3"/>
      <c r="P68" s="3"/>
      <c r="Q68" s="3"/>
      <c r="R68" s="3"/>
      <c r="S68" s="3"/>
      <c r="T68" s="3"/>
      <c r="U68" s="3"/>
      <c r="V68" s="3"/>
      <c r="W68" s="3"/>
      <c r="X68" s="3"/>
      <c r="Y68" s="3"/>
      <c r="Z68" s="3"/>
    </row>
    <row r="69" ht="19.5" customHeight="1">
      <c r="A69" s="329"/>
      <c r="B69" s="39"/>
      <c r="C69" s="39"/>
      <c r="D69" s="39"/>
      <c r="E69" s="39"/>
      <c r="F69" s="39"/>
      <c r="G69" s="39"/>
      <c r="H69" s="39"/>
      <c r="I69" s="3"/>
      <c r="J69" s="3"/>
      <c r="K69" s="3"/>
      <c r="L69" s="3"/>
      <c r="M69" s="3"/>
      <c r="N69" s="3"/>
      <c r="O69" s="3"/>
      <c r="P69" s="3"/>
      <c r="Q69" s="3"/>
      <c r="R69" s="3"/>
      <c r="S69" s="3"/>
      <c r="T69" s="3"/>
      <c r="U69" s="3"/>
      <c r="V69" s="3"/>
      <c r="W69" s="3"/>
      <c r="X69" s="3"/>
      <c r="Y69" s="3"/>
      <c r="Z69" s="3"/>
    </row>
    <row r="70" ht="19.5" customHeight="1">
      <c r="A70" s="330" t="s">
        <v>269</v>
      </c>
      <c r="B70" s="307"/>
      <c r="C70" s="307"/>
      <c r="D70" s="307"/>
      <c r="E70" s="307"/>
      <c r="F70" s="307"/>
      <c r="G70" s="307"/>
      <c r="H70" s="164"/>
      <c r="I70" s="3"/>
      <c r="J70" s="3"/>
      <c r="K70" s="3"/>
      <c r="L70" s="3"/>
      <c r="M70" s="3"/>
      <c r="N70" s="3"/>
      <c r="O70" s="3"/>
      <c r="P70" s="3"/>
      <c r="Q70" s="3"/>
      <c r="R70" s="3"/>
      <c r="S70" s="3"/>
      <c r="T70" s="3"/>
      <c r="U70" s="3"/>
      <c r="V70" s="3"/>
      <c r="W70" s="3"/>
      <c r="X70" s="3"/>
      <c r="Y70" s="3"/>
      <c r="Z70" s="3"/>
    </row>
    <row r="71" ht="19.5" customHeight="1">
      <c r="A71" s="331" t="s">
        <v>247</v>
      </c>
      <c r="B71" s="311" t="s">
        <v>248</v>
      </c>
      <c r="C71" s="69"/>
      <c r="D71" s="70"/>
      <c r="E71" s="311" t="s">
        <v>249</v>
      </c>
      <c r="F71" s="69"/>
      <c r="G71" s="70"/>
      <c r="H71" s="332" t="s">
        <v>234</v>
      </c>
      <c r="I71" s="3"/>
      <c r="J71" s="3"/>
      <c r="K71" s="3"/>
      <c r="L71" s="3"/>
      <c r="M71" s="3"/>
      <c r="N71" s="3"/>
      <c r="O71" s="3"/>
      <c r="P71" s="3"/>
      <c r="Q71" s="3"/>
      <c r="R71" s="3"/>
      <c r="S71" s="3"/>
      <c r="T71" s="3"/>
      <c r="U71" s="3"/>
      <c r="V71" s="3"/>
      <c r="W71" s="3"/>
      <c r="X71" s="3"/>
      <c r="Y71" s="3"/>
      <c r="Z71" s="3"/>
    </row>
    <row r="72" ht="19.5" customHeight="1">
      <c r="A72" s="333"/>
      <c r="B72" s="313" t="s">
        <v>250</v>
      </c>
      <c r="C72" s="313" t="s">
        <v>251</v>
      </c>
      <c r="D72" s="313" t="s">
        <v>234</v>
      </c>
      <c r="E72" s="313" t="s">
        <v>250</v>
      </c>
      <c r="F72" s="313" t="s">
        <v>251</v>
      </c>
      <c r="G72" s="313" t="s">
        <v>234</v>
      </c>
      <c r="H72" s="335"/>
      <c r="I72" s="3"/>
      <c r="J72" s="3"/>
      <c r="K72" s="3"/>
      <c r="L72" s="3"/>
      <c r="M72" s="3"/>
      <c r="N72" s="3"/>
      <c r="O72" s="3"/>
      <c r="P72" s="3"/>
      <c r="Q72" s="3"/>
      <c r="R72" s="3"/>
      <c r="S72" s="3"/>
      <c r="T72" s="3"/>
      <c r="U72" s="3"/>
      <c r="V72" s="3"/>
      <c r="W72" s="3"/>
      <c r="X72" s="3"/>
      <c r="Y72" s="3"/>
      <c r="Z72" s="3"/>
    </row>
    <row r="73" ht="19.5" customHeight="1">
      <c r="A73" s="315" t="s">
        <v>227</v>
      </c>
      <c r="B73" s="316">
        <v>370448.0</v>
      </c>
      <c r="C73" s="316">
        <v>82277.0</v>
      </c>
      <c r="D73" s="317">
        <f t="shared" ref="D73:D88" si="19">B73+C73</f>
        <v>452725</v>
      </c>
      <c r="E73" s="316">
        <v>30117.0</v>
      </c>
      <c r="F73" s="316">
        <v>12406.0</v>
      </c>
      <c r="G73" s="318">
        <f t="shared" ref="G73:G88" si="20">E73+F73</f>
        <v>42523</v>
      </c>
      <c r="H73" s="319">
        <f t="shared" ref="H73:H88" si="21">SUM(D73,G73)</f>
        <v>495248</v>
      </c>
      <c r="I73" s="3"/>
      <c r="J73" s="3"/>
      <c r="K73" s="3"/>
      <c r="L73" s="3"/>
      <c r="M73" s="3"/>
      <c r="N73" s="3"/>
      <c r="O73" s="3"/>
      <c r="P73" s="3"/>
      <c r="Q73" s="3"/>
      <c r="R73" s="3"/>
      <c r="S73" s="3"/>
      <c r="T73" s="3"/>
      <c r="U73" s="3"/>
      <c r="V73" s="3"/>
      <c r="W73" s="3"/>
      <c r="X73" s="3"/>
      <c r="Y73" s="3"/>
      <c r="Z73" s="3"/>
    </row>
    <row r="74" ht="19.5" customHeight="1">
      <c r="A74" s="320" t="s">
        <v>252</v>
      </c>
      <c r="B74" s="316">
        <v>0.0</v>
      </c>
      <c r="C74" s="316">
        <v>0.0</v>
      </c>
      <c r="D74" s="317">
        <f t="shared" si="19"/>
        <v>0</v>
      </c>
      <c r="E74" s="316">
        <v>0.0</v>
      </c>
      <c r="F74" s="316">
        <v>0.0</v>
      </c>
      <c r="G74" s="318">
        <f t="shared" si="20"/>
        <v>0</v>
      </c>
      <c r="H74" s="319">
        <f t="shared" si="21"/>
        <v>0</v>
      </c>
      <c r="I74" s="3"/>
      <c r="J74" s="3"/>
      <c r="K74" s="3"/>
      <c r="L74" s="3"/>
      <c r="M74" s="3"/>
      <c r="N74" s="3"/>
      <c r="O74" s="3"/>
      <c r="P74" s="3"/>
      <c r="Q74" s="3"/>
      <c r="R74" s="3"/>
      <c r="S74" s="3"/>
      <c r="T74" s="3"/>
      <c r="U74" s="3"/>
      <c r="V74" s="3"/>
      <c r="W74" s="3"/>
      <c r="X74" s="3"/>
      <c r="Y74" s="3"/>
      <c r="Z74" s="3"/>
    </row>
    <row r="75" ht="19.5" customHeight="1">
      <c r="A75" s="320" t="s">
        <v>253</v>
      </c>
      <c r="B75" s="321">
        <v>0.0</v>
      </c>
      <c r="C75" s="321">
        <v>0.0</v>
      </c>
      <c r="D75" s="322">
        <f t="shared" si="19"/>
        <v>0</v>
      </c>
      <c r="E75" s="321">
        <v>995829.0</v>
      </c>
      <c r="F75" s="321">
        <v>0.0</v>
      </c>
      <c r="G75" s="323">
        <f t="shared" si="20"/>
        <v>995829</v>
      </c>
      <c r="H75" s="319">
        <f t="shared" si="21"/>
        <v>995829</v>
      </c>
      <c r="I75" s="3"/>
      <c r="J75" s="3"/>
      <c r="K75" s="3"/>
      <c r="L75" s="3"/>
      <c r="M75" s="3"/>
      <c r="N75" s="3"/>
      <c r="O75" s="3"/>
      <c r="P75" s="3"/>
      <c r="Q75" s="3"/>
      <c r="R75" s="3"/>
      <c r="S75" s="3"/>
      <c r="T75" s="3"/>
      <c r="U75" s="3"/>
      <c r="V75" s="3"/>
      <c r="W75" s="3"/>
      <c r="X75" s="3"/>
      <c r="Y75" s="3"/>
      <c r="Z75" s="3"/>
    </row>
    <row r="76" ht="19.5" customHeight="1">
      <c r="A76" s="320" t="s">
        <v>254</v>
      </c>
      <c r="B76" s="321">
        <v>0.0</v>
      </c>
      <c r="C76" s="321">
        <v>0.0</v>
      </c>
      <c r="D76" s="322">
        <f t="shared" si="19"/>
        <v>0</v>
      </c>
      <c r="E76" s="321">
        <v>21416.0</v>
      </c>
      <c r="F76" s="321">
        <v>0.0</v>
      </c>
      <c r="G76" s="323">
        <f t="shared" si="20"/>
        <v>21416</v>
      </c>
      <c r="H76" s="319">
        <f t="shared" si="21"/>
        <v>21416</v>
      </c>
      <c r="I76" s="3"/>
      <c r="J76" s="3"/>
      <c r="K76" s="3"/>
      <c r="L76" s="3"/>
      <c r="M76" s="3"/>
      <c r="N76" s="3"/>
      <c r="O76" s="3"/>
      <c r="P76" s="3"/>
      <c r="Q76" s="3"/>
      <c r="R76" s="3"/>
      <c r="S76" s="3"/>
      <c r="T76" s="3"/>
      <c r="U76" s="3"/>
      <c r="V76" s="3"/>
      <c r="W76" s="3"/>
      <c r="X76" s="3"/>
      <c r="Y76" s="3"/>
      <c r="Z76" s="3"/>
    </row>
    <row r="77" ht="19.5" customHeight="1">
      <c r="A77" s="324" t="s">
        <v>255</v>
      </c>
      <c r="B77" s="321">
        <v>0.0</v>
      </c>
      <c r="C77" s="321">
        <v>0.0</v>
      </c>
      <c r="D77" s="322">
        <f t="shared" si="19"/>
        <v>0</v>
      </c>
      <c r="E77" s="321">
        <v>0.0</v>
      </c>
      <c r="F77" s="321">
        <v>0.0</v>
      </c>
      <c r="G77" s="323">
        <f t="shared" si="20"/>
        <v>0</v>
      </c>
      <c r="H77" s="319">
        <f t="shared" si="21"/>
        <v>0</v>
      </c>
      <c r="I77" s="3"/>
      <c r="J77" s="3"/>
      <c r="K77" s="3"/>
      <c r="L77" s="3"/>
      <c r="M77" s="3"/>
      <c r="N77" s="3"/>
      <c r="O77" s="3"/>
      <c r="P77" s="3"/>
      <c r="Q77" s="3"/>
      <c r="R77" s="3"/>
      <c r="S77" s="3"/>
      <c r="T77" s="3"/>
      <c r="U77" s="3"/>
      <c r="V77" s="3"/>
      <c r="W77" s="3"/>
      <c r="X77" s="3"/>
      <c r="Y77" s="3"/>
      <c r="Z77" s="3"/>
    </row>
    <row r="78" ht="19.5" customHeight="1">
      <c r="A78" s="320" t="s">
        <v>256</v>
      </c>
      <c r="B78" s="321">
        <v>0.0</v>
      </c>
      <c r="C78" s="321">
        <v>0.0</v>
      </c>
      <c r="D78" s="322">
        <f t="shared" si="19"/>
        <v>0</v>
      </c>
      <c r="E78" s="321">
        <v>0.0</v>
      </c>
      <c r="F78" s="321">
        <v>0.0</v>
      </c>
      <c r="G78" s="323">
        <f t="shared" si="20"/>
        <v>0</v>
      </c>
      <c r="H78" s="319">
        <f t="shared" si="21"/>
        <v>0</v>
      </c>
      <c r="I78" s="3"/>
      <c r="J78" s="3"/>
      <c r="K78" s="3"/>
      <c r="L78" s="3"/>
      <c r="M78" s="3"/>
      <c r="N78" s="3"/>
      <c r="O78" s="3"/>
      <c r="P78" s="3"/>
      <c r="Q78" s="3"/>
      <c r="R78" s="3"/>
      <c r="S78" s="3"/>
      <c r="T78" s="3"/>
      <c r="U78" s="3"/>
      <c r="V78" s="3"/>
      <c r="W78" s="3"/>
      <c r="X78" s="3"/>
      <c r="Y78" s="3"/>
      <c r="Z78" s="3"/>
    </row>
    <row r="79" ht="19.5" customHeight="1">
      <c r="A79" s="320" t="s">
        <v>257</v>
      </c>
      <c r="B79" s="321">
        <v>0.0</v>
      </c>
      <c r="C79" s="321">
        <v>0.0</v>
      </c>
      <c r="D79" s="322">
        <f t="shared" si="19"/>
        <v>0</v>
      </c>
      <c r="E79" s="321">
        <v>0.0</v>
      </c>
      <c r="F79" s="321">
        <v>0.0</v>
      </c>
      <c r="G79" s="323">
        <f t="shared" si="20"/>
        <v>0</v>
      </c>
      <c r="H79" s="319">
        <f t="shared" si="21"/>
        <v>0</v>
      </c>
      <c r="I79" s="3"/>
      <c r="J79" s="3"/>
      <c r="K79" s="3"/>
      <c r="L79" s="3"/>
      <c r="M79" s="3"/>
      <c r="N79" s="3"/>
      <c r="O79" s="3"/>
      <c r="P79" s="3"/>
      <c r="Q79" s="3"/>
      <c r="R79" s="3"/>
      <c r="S79" s="3"/>
      <c r="T79" s="3"/>
      <c r="U79" s="3"/>
      <c r="V79" s="3"/>
      <c r="W79" s="3"/>
      <c r="X79" s="3"/>
      <c r="Y79" s="3"/>
      <c r="Z79" s="3"/>
    </row>
    <row r="80" ht="19.5" customHeight="1">
      <c r="A80" s="320" t="s">
        <v>258</v>
      </c>
      <c r="B80" s="321">
        <v>0.0</v>
      </c>
      <c r="C80" s="321">
        <v>0.0</v>
      </c>
      <c r="D80" s="322">
        <f t="shared" si="19"/>
        <v>0</v>
      </c>
      <c r="E80" s="321">
        <v>0.0</v>
      </c>
      <c r="F80" s="321">
        <v>0.0</v>
      </c>
      <c r="G80" s="323">
        <f t="shared" si="20"/>
        <v>0</v>
      </c>
      <c r="H80" s="319">
        <f t="shared" si="21"/>
        <v>0</v>
      </c>
      <c r="I80" s="3"/>
      <c r="J80" s="3"/>
      <c r="K80" s="3"/>
      <c r="L80" s="3"/>
      <c r="M80" s="3"/>
      <c r="N80" s="3"/>
      <c r="O80" s="3"/>
      <c r="P80" s="3"/>
      <c r="Q80" s="3"/>
      <c r="R80" s="3"/>
      <c r="S80" s="3"/>
      <c r="T80" s="3"/>
      <c r="U80" s="3"/>
      <c r="V80" s="3"/>
      <c r="W80" s="3"/>
      <c r="X80" s="3"/>
      <c r="Y80" s="3"/>
      <c r="Z80" s="3"/>
    </row>
    <row r="81" ht="19.5" customHeight="1">
      <c r="A81" s="320" t="s">
        <v>259</v>
      </c>
      <c r="B81" s="321">
        <v>0.0</v>
      </c>
      <c r="C81" s="321">
        <v>0.0</v>
      </c>
      <c r="D81" s="322">
        <f t="shared" si="19"/>
        <v>0</v>
      </c>
      <c r="E81" s="321">
        <v>0.0</v>
      </c>
      <c r="F81" s="321">
        <v>0.0</v>
      </c>
      <c r="G81" s="323">
        <f t="shared" si="20"/>
        <v>0</v>
      </c>
      <c r="H81" s="319">
        <f t="shared" si="21"/>
        <v>0</v>
      </c>
      <c r="I81" s="3"/>
      <c r="J81" s="3"/>
      <c r="K81" s="3"/>
      <c r="L81" s="3"/>
      <c r="M81" s="3"/>
      <c r="N81" s="3"/>
      <c r="O81" s="3"/>
      <c r="P81" s="3"/>
      <c r="Q81" s="3"/>
      <c r="R81" s="3"/>
      <c r="S81" s="3"/>
      <c r="T81" s="3"/>
      <c r="U81" s="3"/>
      <c r="V81" s="3"/>
      <c r="W81" s="3"/>
      <c r="X81" s="3"/>
      <c r="Y81" s="3"/>
      <c r="Z81" s="3"/>
    </row>
    <row r="82" ht="19.5" customHeight="1">
      <c r="A82" s="320" t="s">
        <v>260</v>
      </c>
      <c r="B82" s="321">
        <v>0.0</v>
      </c>
      <c r="C82" s="321">
        <v>0.0</v>
      </c>
      <c r="D82" s="322">
        <f t="shared" si="19"/>
        <v>0</v>
      </c>
      <c r="E82" s="321">
        <v>0.0</v>
      </c>
      <c r="F82" s="321">
        <v>0.0</v>
      </c>
      <c r="G82" s="323">
        <f t="shared" si="20"/>
        <v>0</v>
      </c>
      <c r="H82" s="319">
        <f t="shared" si="21"/>
        <v>0</v>
      </c>
      <c r="I82" s="3"/>
      <c r="J82" s="3"/>
      <c r="K82" s="3"/>
      <c r="L82" s="3"/>
      <c r="M82" s="3"/>
      <c r="N82" s="3"/>
      <c r="O82" s="3"/>
      <c r="P82" s="3"/>
      <c r="Q82" s="3"/>
      <c r="R82" s="3"/>
      <c r="S82" s="3"/>
      <c r="T82" s="3"/>
      <c r="U82" s="3"/>
      <c r="V82" s="3"/>
      <c r="W82" s="3"/>
      <c r="X82" s="3"/>
      <c r="Y82" s="3"/>
      <c r="Z82" s="3"/>
    </row>
    <row r="83" ht="19.5" customHeight="1">
      <c r="A83" s="320" t="s">
        <v>261</v>
      </c>
      <c r="B83" s="321">
        <v>0.0</v>
      </c>
      <c r="C83" s="321">
        <v>0.0</v>
      </c>
      <c r="D83" s="322">
        <f t="shared" si="19"/>
        <v>0</v>
      </c>
      <c r="E83" s="321">
        <v>0.0</v>
      </c>
      <c r="F83" s="321">
        <v>0.0</v>
      </c>
      <c r="G83" s="323">
        <f t="shared" si="20"/>
        <v>0</v>
      </c>
      <c r="H83" s="319">
        <f t="shared" si="21"/>
        <v>0</v>
      </c>
      <c r="I83" s="3"/>
      <c r="J83" s="3"/>
      <c r="K83" s="3"/>
      <c r="L83" s="3"/>
      <c r="M83" s="3"/>
      <c r="N83" s="3"/>
      <c r="O83" s="3"/>
      <c r="P83" s="3"/>
      <c r="Q83" s="3"/>
      <c r="R83" s="3"/>
      <c r="S83" s="3"/>
      <c r="T83" s="3"/>
      <c r="U83" s="3"/>
      <c r="V83" s="3"/>
      <c r="W83" s="3"/>
      <c r="X83" s="3"/>
      <c r="Y83" s="3"/>
      <c r="Z83" s="3"/>
    </row>
    <row r="84" ht="19.5" customHeight="1">
      <c r="A84" s="320" t="s">
        <v>262</v>
      </c>
      <c r="B84" s="321">
        <v>46384.0</v>
      </c>
      <c r="C84" s="321">
        <v>0.0</v>
      </c>
      <c r="D84" s="322">
        <f t="shared" si="19"/>
        <v>46384</v>
      </c>
      <c r="E84" s="321">
        <v>0.0</v>
      </c>
      <c r="F84" s="321">
        <v>0.0</v>
      </c>
      <c r="G84" s="323">
        <f t="shared" si="20"/>
        <v>0</v>
      </c>
      <c r="H84" s="319">
        <f t="shared" si="21"/>
        <v>46384</v>
      </c>
      <c r="I84" s="3"/>
      <c r="J84" s="3"/>
      <c r="K84" s="3"/>
      <c r="L84" s="3"/>
      <c r="M84" s="3"/>
      <c r="N84" s="3"/>
      <c r="O84" s="3"/>
      <c r="P84" s="3"/>
      <c r="Q84" s="3"/>
      <c r="R84" s="3"/>
      <c r="S84" s="3"/>
      <c r="T84" s="3"/>
      <c r="U84" s="3"/>
      <c r="V84" s="3"/>
      <c r="W84" s="3"/>
      <c r="X84" s="3"/>
      <c r="Y84" s="3"/>
      <c r="Z84" s="3"/>
    </row>
    <row r="85" ht="19.5" customHeight="1">
      <c r="A85" s="320" t="s">
        <v>263</v>
      </c>
      <c r="B85" s="321">
        <v>0.0</v>
      </c>
      <c r="C85" s="321">
        <v>0.0</v>
      </c>
      <c r="D85" s="322">
        <f t="shared" si="19"/>
        <v>0</v>
      </c>
      <c r="E85" s="321">
        <v>0.0</v>
      </c>
      <c r="F85" s="321">
        <v>0.0</v>
      </c>
      <c r="G85" s="323">
        <f t="shared" si="20"/>
        <v>0</v>
      </c>
      <c r="H85" s="319">
        <f t="shared" si="21"/>
        <v>0</v>
      </c>
      <c r="I85" s="3"/>
      <c r="J85" s="3"/>
      <c r="K85" s="3"/>
      <c r="L85" s="3"/>
      <c r="M85" s="3"/>
      <c r="N85" s="3"/>
      <c r="O85" s="3"/>
      <c r="P85" s="3"/>
      <c r="Q85" s="3"/>
      <c r="R85" s="3"/>
      <c r="S85" s="3"/>
      <c r="T85" s="3"/>
      <c r="U85" s="3"/>
      <c r="V85" s="3"/>
      <c r="W85" s="3"/>
      <c r="X85" s="3"/>
      <c r="Y85" s="3"/>
      <c r="Z85" s="3"/>
    </row>
    <row r="86" ht="19.5" customHeight="1">
      <c r="A86" s="320" t="s">
        <v>264</v>
      </c>
      <c r="B86" s="321">
        <v>97670.0</v>
      </c>
      <c r="C86" s="321">
        <v>0.0</v>
      </c>
      <c r="D86" s="322">
        <f t="shared" si="19"/>
        <v>97670</v>
      </c>
      <c r="E86" s="321">
        <v>0.0</v>
      </c>
      <c r="F86" s="321">
        <v>0.0</v>
      </c>
      <c r="G86" s="323">
        <f t="shared" si="20"/>
        <v>0</v>
      </c>
      <c r="H86" s="319">
        <f t="shared" si="21"/>
        <v>97670</v>
      </c>
      <c r="I86" s="3"/>
      <c r="J86" s="3"/>
      <c r="K86" s="3"/>
      <c r="L86" s="3"/>
      <c r="M86" s="3"/>
      <c r="N86" s="3"/>
      <c r="O86" s="3"/>
      <c r="P86" s="3"/>
      <c r="Q86" s="3"/>
      <c r="R86" s="3"/>
      <c r="S86" s="3"/>
      <c r="T86" s="3"/>
      <c r="U86" s="3"/>
      <c r="V86" s="3"/>
      <c r="W86" s="3"/>
      <c r="X86" s="3"/>
      <c r="Y86" s="3"/>
      <c r="Z86" s="3"/>
    </row>
    <row r="87" ht="19.5" customHeight="1">
      <c r="A87" s="320" t="s">
        <v>265</v>
      </c>
      <c r="B87" s="321">
        <v>11396.0</v>
      </c>
      <c r="C87" s="321">
        <v>0.0</v>
      </c>
      <c r="D87" s="322">
        <f t="shared" si="19"/>
        <v>11396</v>
      </c>
      <c r="E87" s="321">
        <v>2722.0</v>
      </c>
      <c r="F87" s="321">
        <v>0.0</v>
      </c>
      <c r="G87" s="323">
        <f t="shared" si="20"/>
        <v>2722</v>
      </c>
      <c r="H87" s="319">
        <f t="shared" si="21"/>
        <v>14118</v>
      </c>
      <c r="I87" s="3"/>
      <c r="J87" s="3"/>
      <c r="K87" s="3"/>
      <c r="L87" s="3"/>
      <c r="M87" s="3"/>
      <c r="N87" s="3"/>
      <c r="O87" s="3"/>
      <c r="P87" s="3"/>
      <c r="Q87" s="3"/>
      <c r="R87" s="3"/>
      <c r="S87" s="3"/>
      <c r="T87" s="3"/>
      <c r="U87" s="3"/>
      <c r="V87" s="3"/>
      <c r="W87" s="3"/>
      <c r="X87" s="3"/>
      <c r="Y87" s="3"/>
      <c r="Z87" s="3"/>
    </row>
    <row r="88" ht="19.5" customHeight="1">
      <c r="A88" s="320" t="s">
        <v>266</v>
      </c>
      <c r="B88" s="321">
        <v>0.0</v>
      </c>
      <c r="C88" s="321">
        <v>0.0</v>
      </c>
      <c r="D88" s="322">
        <f t="shared" si="19"/>
        <v>0</v>
      </c>
      <c r="E88" s="321">
        <v>0.0</v>
      </c>
      <c r="F88" s="321">
        <v>0.0</v>
      </c>
      <c r="G88" s="323">
        <f t="shared" si="20"/>
        <v>0</v>
      </c>
      <c r="H88" s="319">
        <f t="shared" si="21"/>
        <v>0</v>
      </c>
      <c r="I88" s="3"/>
      <c r="J88" s="3"/>
      <c r="K88" s="3"/>
      <c r="L88" s="3"/>
      <c r="M88" s="3"/>
      <c r="N88" s="3"/>
      <c r="O88" s="3"/>
      <c r="P88" s="3"/>
      <c r="Q88" s="3"/>
      <c r="R88" s="3"/>
      <c r="S88" s="3"/>
      <c r="T88" s="3"/>
      <c r="U88" s="3"/>
      <c r="V88" s="3"/>
      <c r="W88" s="3"/>
      <c r="X88" s="3"/>
      <c r="Y88" s="3"/>
      <c r="Z88" s="3"/>
    </row>
    <row r="89" ht="19.5" customHeight="1">
      <c r="A89" s="327" t="s">
        <v>234</v>
      </c>
      <c r="B89" s="328">
        <f t="shared" ref="B89:H89" si="22">SUM(B73:B88)</f>
        <v>525898</v>
      </c>
      <c r="C89" s="328">
        <f t="shared" si="22"/>
        <v>82277</v>
      </c>
      <c r="D89" s="328">
        <f t="shared" si="22"/>
        <v>608175</v>
      </c>
      <c r="E89" s="328">
        <f t="shared" si="22"/>
        <v>1050084</v>
      </c>
      <c r="F89" s="328">
        <f t="shared" si="22"/>
        <v>12406</v>
      </c>
      <c r="G89" s="328">
        <f t="shared" si="22"/>
        <v>1062490</v>
      </c>
      <c r="H89" s="328">
        <f t="shared" si="22"/>
        <v>1670665</v>
      </c>
      <c r="I89" s="3"/>
      <c r="J89" s="3"/>
      <c r="K89" s="3"/>
      <c r="L89" s="3"/>
      <c r="M89" s="3"/>
      <c r="N89" s="3"/>
      <c r="O89" s="3"/>
      <c r="P89" s="3"/>
      <c r="Q89" s="3"/>
      <c r="R89" s="3"/>
      <c r="S89" s="3"/>
      <c r="T89" s="3"/>
      <c r="U89" s="3"/>
      <c r="V89" s="3"/>
      <c r="W89" s="3"/>
      <c r="X89" s="3"/>
      <c r="Y89" s="3"/>
      <c r="Z89" s="3"/>
    </row>
    <row r="90" ht="19.5" customHeight="1">
      <c r="A90" s="329"/>
      <c r="B90" s="39"/>
      <c r="C90" s="39"/>
      <c r="D90" s="39"/>
      <c r="E90" s="39"/>
      <c r="F90" s="39"/>
      <c r="G90" s="39"/>
      <c r="H90" s="39"/>
      <c r="I90" s="3"/>
      <c r="J90" s="3"/>
      <c r="K90" s="3"/>
      <c r="L90" s="3"/>
      <c r="M90" s="3"/>
      <c r="N90" s="3"/>
      <c r="O90" s="3"/>
      <c r="P90" s="3"/>
      <c r="Q90" s="3"/>
      <c r="R90" s="3"/>
      <c r="S90" s="3"/>
      <c r="T90" s="3"/>
      <c r="U90" s="3"/>
      <c r="V90" s="3"/>
      <c r="W90" s="3"/>
      <c r="X90" s="3"/>
      <c r="Y90" s="3"/>
      <c r="Z90" s="3"/>
    </row>
    <row r="91" ht="19.5" customHeight="1">
      <c r="A91" s="330" t="s">
        <v>270</v>
      </c>
      <c r="B91" s="307"/>
      <c r="C91" s="307"/>
      <c r="D91" s="307"/>
      <c r="E91" s="307"/>
      <c r="F91" s="307"/>
      <c r="G91" s="307"/>
      <c r="H91" s="164"/>
      <c r="I91" s="3"/>
      <c r="J91" s="3"/>
      <c r="K91" s="3"/>
      <c r="L91" s="3"/>
      <c r="M91" s="3"/>
      <c r="N91" s="3"/>
      <c r="O91" s="3"/>
      <c r="P91" s="3"/>
      <c r="Q91" s="3"/>
      <c r="R91" s="3"/>
      <c r="S91" s="3"/>
      <c r="T91" s="3"/>
      <c r="U91" s="3"/>
      <c r="V91" s="3"/>
      <c r="W91" s="3"/>
      <c r="X91" s="3"/>
      <c r="Y91" s="3"/>
      <c r="Z91" s="3"/>
    </row>
    <row r="92" ht="19.5" customHeight="1">
      <c r="A92" s="336" t="s">
        <v>247</v>
      </c>
      <c r="B92" s="311" t="s">
        <v>248</v>
      </c>
      <c r="C92" s="69"/>
      <c r="D92" s="70"/>
      <c r="E92" s="311" t="s">
        <v>249</v>
      </c>
      <c r="F92" s="69"/>
      <c r="G92" s="70"/>
      <c r="H92" s="332" t="s">
        <v>234</v>
      </c>
      <c r="I92" s="3"/>
      <c r="J92" s="3"/>
      <c r="K92" s="3"/>
      <c r="L92" s="3"/>
      <c r="M92" s="3"/>
      <c r="N92" s="3"/>
      <c r="O92" s="3"/>
      <c r="P92" s="3"/>
      <c r="Q92" s="3"/>
      <c r="R92" s="3"/>
      <c r="S92" s="3"/>
      <c r="T92" s="3"/>
      <c r="U92" s="3"/>
      <c r="V92" s="3"/>
      <c r="W92" s="3"/>
      <c r="X92" s="3"/>
      <c r="Y92" s="3"/>
      <c r="Z92" s="3"/>
    </row>
    <row r="93" ht="19.5" customHeight="1">
      <c r="A93" s="337"/>
      <c r="B93" s="313" t="s">
        <v>250</v>
      </c>
      <c r="C93" s="313" t="s">
        <v>251</v>
      </c>
      <c r="D93" s="313" t="s">
        <v>234</v>
      </c>
      <c r="E93" s="313" t="s">
        <v>250</v>
      </c>
      <c r="F93" s="313" t="s">
        <v>251</v>
      </c>
      <c r="G93" s="313" t="s">
        <v>234</v>
      </c>
      <c r="H93" s="335"/>
      <c r="I93" s="3"/>
      <c r="J93" s="3"/>
      <c r="K93" s="3"/>
      <c r="L93" s="3"/>
      <c r="M93" s="3"/>
      <c r="N93" s="3"/>
      <c r="O93" s="3"/>
      <c r="P93" s="3"/>
      <c r="Q93" s="3"/>
      <c r="R93" s="3"/>
      <c r="S93" s="3"/>
      <c r="T93" s="3"/>
      <c r="U93" s="3"/>
      <c r="V93" s="3"/>
      <c r="W93" s="3"/>
      <c r="X93" s="3"/>
      <c r="Y93" s="3"/>
      <c r="Z93" s="3"/>
    </row>
    <row r="94" ht="19.5" customHeight="1">
      <c r="A94" s="315" t="s">
        <v>227</v>
      </c>
      <c r="B94" s="316">
        <v>385266.0</v>
      </c>
      <c r="C94" s="316">
        <v>85568.0</v>
      </c>
      <c r="D94" s="317">
        <f t="shared" ref="D94:D109" si="23">B94+C94</f>
        <v>470834</v>
      </c>
      <c r="E94" s="316">
        <v>31322.0</v>
      </c>
      <c r="F94" s="316">
        <v>12902.0</v>
      </c>
      <c r="G94" s="318">
        <f t="shared" ref="G94:G109" si="24">E94+F94</f>
        <v>44224</v>
      </c>
      <c r="H94" s="319">
        <f t="shared" ref="H94:H109" si="25">SUM(D94,G94)</f>
        <v>515058</v>
      </c>
      <c r="I94" s="3"/>
      <c r="J94" s="3"/>
      <c r="K94" s="3"/>
      <c r="L94" s="3"/>
      <c r="M94" s="3"/>
      <c r="N94" s="3"/>
      <c r="O94" s="3"/>
      <c r="P94" s="3"/>
      <c r="Q94" s="3"/>
      <c r="R94" s="3"/>
      <c r="S94" s="3"/>
      <c r="T94" s="3"/>
      <c r="U94" s="3"/>
      <c r="V94" s="3"/>
      <c r="W94" s="3"/>
      <c r="X94" s="3"/>
      <c r="Y94" s="3"/>
      <c r="Z94" s="3"/>
    </row>
    <row r="95" ht="19.5" customHeight="1">
      <c r="A95" s="320" t="s">
        <v>252</v>
      </c>
      <c r="B95" s="316">
        <v>0.0</v>
      </c>
      <c r="C95" s="316">
        <v>0.0</v>
      </c>
      <c r="D95" s="317">
        <f t="shared" si="23"/>
        <v>0</v>
      </c>
      <c r="E95" s="316">
        <v>0.0</v>
      </c>
      <c r="F95" s="316">
        <v>0.0</v>
      </c>
      <c r="G95" s="318">
        <f t="shared" si="24"/>
        <v>0</v>
      </c>
      <c r="H95" s="319">
        <f t="shared" si="25"/>
        <v>0</v>
      </c>
      <c r="I95" s="3"/>
      <c r="J95" s="3"/>
      <c r="K95" s="3"/>
      <c r="L95" s="3"/>
      <c r="M95" s="3"/>
      <c r="N95" s="3"/>
      <c r="O95" s="3"/>
      <c r="P95" s="3"/>
      <c r="Q95" s="3"/>
      <c r="R95" s="3"/>
      <c r="S95" s="3"/>
      <c r="T95" s="3"/>
      <c r="U95" s="3"/>
      <c r="V95" s="3"/>
      <c r="W95" s="3"/>
      <c r="X95" s="3"/>
      <c r="Y95" s="3"/>
      <c r="Z95" s="3"/>
    </row>
    <row r="96" ht="19.5" customHeight="1">
      <c r="A96" s="320" t="s">
        <v>253</v>
      </c>
      <c r="B96" s="321">
        <v>0.0</v>
      </c>
      <c r="C96" s="321">
        <v>0.0</v>
      </c>
      <c r="D96" s="322">
        <f t="shared" si="23"/>
        <v>0</v>
      </c>
      <c r="E96" s="321">
        <v>1035662.0</v>
      </c>
      <c r="F96" s="321">
        <v>0.0</v>
      </c>
      <c r="G96" s="323">
        <f t="shared" si="24"/>
        <v>1035662</v>
      </c>
      <c r="H96" s="319">
        <f t="shared" si="25"/>
        <v>1035662</v>
      </c>
      <c r="I96" s="3"/>
      <c r="J96" s="3"/>
      <c r="K96" s="3"/>
      <c r="L96" s="3"/>
      <c r="M96" s="3"/>
      <c r="N96" s="3"/>
      <c r="O96" s="3"/>
      <c r="P96" s="3"/>
      <c r="Q96" s="3"/>
      <c r="R96" s="3"/>
      <c r="S96" s="3"/>
      <c r="T96" s="3"/>
      <c r="U96" s="3"/>
      <c r="V96" s="3"/>
      <c r="W96" s="3"/>
      <c r="X96" s="3"/>
      <c r="Y96" s="3"/>
      <c r="Z96" s="3"/>
    </row>
    <row r="97" ht="19.5" customHeight="1">
      <c r="A97" s="320" t="s">
        <v>254</v>
      </c>
      <c r="B97" s="321">
        <v>0.0</v>
      </c>
      <c r="C97" s="321">
        <v>0.0</v>
      </c>
      <c r="D97" s="322">
        <f t="shared" si="23"/>
        <v>0</v>
      </c>
      <c r="E97" s="321">
        <v>22272.0</v>
      </c>
      <c r="F97" s="321">
        <v>0.0</v>
      </c>
      <c r="G97" s="323">
        <f t="shared" si="24"/>
        <v>22272</v>
      </c>
      <c r="H97" s="319">
        <f t="shared" si="25"/>
        <v>22272</v>
      </c>
      <c r="I97" s="3"/>
      <c r="J97" s="3"/>
      <c r="K97" s="3"/>
      <c r="L97" s="3"/>
      <c r="M97" s="3"/>
      <c r="N97" s="3"/>
      <c r="O97" s="3"/>
      <c r="P97" s="3"/>
      <c r="Q97" s="3"/>
      <c r="R97" s="3"/>
      <c r="S97" s="3"/>
      <c r="T97" s="3"/>
      <c r="U97" s="3"/>
      <c r="V97" s="3"/>
      <c r="W97" s="3"/>
      <c r="X97" s="3"/>
      <c r="Y97" s="3"/>
      <c r="Z97" s="3"/>
    </row>
    <row r="98" ht="19.5" customHeight="1">
      <c r="A98" s="324" t="s">
        <v>255</v>
      </c>
      <c r="B98" s="321">
        <v>0.0</v>
      </c>
      <c r="C98" s="321">
        <v>0.0</v>
      </c>
      <c r="D98" s="322">
        <f t="shared" si="23"/>
        <v>0</v>
      </c>
      <c r="E98" s="321">
        <v>0.0</v>
      </c>
      <c r="F98" s="321">
        <v>0.0</v>
      </c>
      <c r="G98" s="323">
        <f t="shared" si="24"/>
        <v>0</v>
      </c>
      <c r="H98" s="319">
        <f t="shared" si="25"/>
        <v>0</v>
      </c>
      <c r="I98" s="3"/>
      <c r="J98" s="3"/>
      <c r="K98" s="3"/>
      <c r="L98" s="3"/>
      <c r="M98" s="3"/>
      <c r="N98" s="3"/>
      <c r="O98" s="3"/>
      <c r="P98" s="3"/>
      <c r="Q98" s="3"/>
      <c r="R98" s="3"/>
      <c r="S98" s="3"/>
      <c r="T98" s="3"/>
      <c r="U98" s="3"/>
      <c r="V98" s="3"/>
      <c r="W98" s="3"/>
      <c r="X98" s="3"/>
      <c r="Y98" s="3"/>
      <c r="Z98" s="3"/>
    </row>
    <row r="99" ht="19.5" customHeight="1">
      <c r="A99" s="320" t="s">
        <v>256</v>
      </c>
      <c r="B99" s="321">
        <v>0.0</v>
      </c>
      <c r="C99" s="321">
        <v>0.0</v>
      </c>
      <c r="D99" s="322">
        <f t="shared" si="23"/>
        <v>0</v>
      </c>
      <c r="E99" s="321">
        <v>0.0</v>
      </c>
      <c r="F99" s="321">
        <v>0.0</v>
      </c>
      <c r="G99" s="323">
        <f t="shared" si="24"/>
        <v>0</v>
      </c>
      <c r="H99" s="319">
        <f t="shared" si="25"/>
        <v>0</v>
      </c>
      <c r="I99" s="3"/>
      <c r="J99" s="3"/>
      <c r="K99" s="3"/>
      <c r="L99" s="3"/>
      <c r="M99" s="3"/>
      <c r="N99" s="3"/>
      <c r="O99" s="3"/>
      <c r="P99" s="3"/>
      <c r="Q99" s="3"/>
      <c r="R99" s="3"/>
      <c r="S99" s="3"/>
      <c r="T99" s="3"/>
      <c r="U99" s="3"/>
      <c r="V99" s="3"/>
      <c r="W99" s="3"/>
      <c r="X99" s="3"/>
      <c r="Y99" s="3"/>
      <c r="Z99" s="3"/>
    </row>
    <row r="100" ht="19.5" customHeight="1">
      <c r="A100" s="320" t="s">
        <v>257</v>
      </c>
      <c r="B100" s="321">
        <v>0.0</v>
      </c>
      <c r="C100" s="321">
        <v>0.0</v>
      </c>
      <c r="D100" s="322">
        <f t="shared" si="23"/>
        <v>0</v>
      </c>
      <c r="E100" s="321">
        <v>0.0</v>
      </c>
      <c r="F100" s="321">
        <v>0.0</v>
      </c>
      <c r="G100" s="323">
        <f t="shared" si="24"/>
        <v>0</v>
      </c>
      <c r="H100" s="319">
        <f t="shared" si="25"/>
        <v>0</v>
      </c>
      <c r="I100" s="3"/>
      <c r="J100" s="3"/>
      <c r="K100" s="3"/>
      <c r="L100" s="3"/>
      <c r="M100" s="3"/>
      <c r="N100" s="3"/>
      <c r="O100" s="3"/>
      <c r="P100" s="3"/>
      <c r="Q100" s="3"/>
      <c r="R100" s="3"/>
      <c r="S100" s="3"/>
      <c r="T100" s="3"/>
      <c r="U100" s="3"/>
      <c r="V100" s="3"/>
      <c r="W100" s="3"/>
      <c r="X100" s="3"/>
      <c r="Y100" s="3"/>
      <c r="Z100" s="3"/>
    </row>
    <row r="101" ht="19.5" customHeight="1">
      <c r="A101" s="320" t="s">
        <v>258</v>
      </c>
      <c r="B101" s="321">
        <v>0.0</v>
      </c>
      <c r="C101" s="321">
        <v>0.0</v>
      </c>
      <c r="D101" s="322">
        <f t="shared" si="23"/>
        <v>0</v>
      </c>
      <c r="E101" s="321">
        <v>0.0</v>
      </c>
      <c r="F101" s="321">
        <v>0.0</v>
      </c>
      <c r="G101" s="323">
        <f t="shared" si="24"/>
        <v>0</v>
      </c>
      <c r="H101" s="319">
        <f t="shared" si="25"/>
        <v>0</v>
      </c>
      <c r="I101" s="3"/>
      <c r="J101" s="3"/>
      <c r="K101" s="3"/>
      <c r="L101" s="3"/>
      <c r="M101" s="3"/>
      <c r="N101" s="3"/>
      <c r="O101" s="3"/>
      <c r="P101" s="3"/>
      <c r="Q101" s="3"/>
      <c r="R101" s="3"/>
      <c r="S101" s="3"/>
      <c r="T101" s="3"/>
      <c r="U101" s="3"/>
      <c r="V101" s="3"/>
      <c r="W101" s="3"/>
      <c r="X101" s="3"/>
      <c r="Y101" s="3"/>
      <c r="Z101" s="3"/>
    </row>
    <row r="102" ht="19.5" customHeight="1">
      <c r="A102" s="320" t="s">
        <v>259</v>
      </c>
      <c r="B102" s="321">
        <v>0.0</v>
      </c>
      <c r="C102" s="321">
        <v>0.0</v>
      </c>
      <c r="D102" s="322">
        <f t="shared" si="23"/>
        <v>0</v>
      </c>
      <c r="E102" s="321">
        <v>0.0</v>
      </c>
      <c r="F102" s="321">
        <v>0.0</v>
      </c>
      <c r="G102" s="323">
        <f t="shared" si="24"/>
        <v>0</v>
      </c>
      <c r="H102" s="319">
        <f t="shared" si="25"/>
        <v>0</v>
      </c>
      <c r="I102" s="3"/>
      <c r="J102" s="3"/>
      <c r="K102" s="3"/>
      <c r="L102" s="3"/>
      <c r="M102" s="3"/>
      <c r="N102" s="3"/>
      <c r="O102" s="3"/>
      <c r="P102" s="3"/>
      <c r="Q102" s="3"/>
      <c r="R102" s="3"/>
      <c r="S102" s="3"/>
      <c r="T102" s="3"/>
      <c r="U102" s="3"/>
      <c r="V102" s="3"/>
      <c r="W102" s="3"/>
      <c r="X102" s="3"/>
      <c r="Y102" s="3"/>
      <c r="Z102" s="3"/>
    </row>
    <row r="103" ht="19.5" customHeight="1">
      <c r="A103" s="320" t="s">
        <v>260</v>
      </c>
      <c r="B103" s="321">
        <v>0.0</v>
      </c>
      <c r="C103" s="321">
        <v>0.0</v>
      </c>
      <c r="D103" s="322">
        <f t="shared" si="23"/>
        <v>0</v>
      </c>
      <c r="E103" s="321">
        <v>0.0</v>
      </c>
      <c r="F103" s="321">
        <v>0.0</v>
      </c>
      <c r="G103" s="323">
        <f t="shared" si="24"/>
        <v>0</v>
      </c>
      <c r="H103" s="319">
        <f t="shared" si="25"/>
        <v>0</v>
      </c>
      <c r="I103" s="3"/>
      <c r="J103" s="3"/>
      <c r="K103" s="3"/>
      <c r="L103" s="3"/>
      <c r="M103" s="3"/>
      <c r="N103" s="3"/>
      <c r="O103" s="3"/>
      <c r="P103" s="3"/>
      <c r="Q103" s="3"/>
      <c r="R103" s="3"/>
      <c r="S103" s="3"/>
      <c r="T103" s="3"/>
      <c r="U103" s="3"/>
      <c r="V103" s="3"/>
      <c r="W103" s="3"/>
      <c r="X103" s="3"/>
      <c r="Y103" s="3"/>
      <c r="Z103" s="3"/>
    </row>
    <row r="104" ht="19.5" customHeight="1">
      <c r="A104" s="320" t="s">
        <v>261</v>
      </c>
      <c r="B104" s="321">
        <v>0.0</v>
      </c>
      <c r="C104" s="321">
        <v>0.0</v>
      </c>
      <c r="D104" s="322">
        <f t="shared" si="23"/>
        <v>0</v>
      </c>
      <c r="E104" s="321">
        <v>0.0</v>
      </c>
      <c r="F104" s="321">
        <v>0.0</v>
      </c>
      <c r="G104" s="323">
        <f t="shared" si="24"/>
        <v>0</v>
      </c>
      <c r="H104" s="319">
        <f t="shared" si="25"/>
        <v>0</v>
      </c>
      <c r="I104" s="3"/>
      <c r="J104" s="3"/>
      <c r="K104" s="3"/>
      <c r="L104" s="3"/>
      <c r="M104" s="3"/>
      <c r="N104" s="3"/>
      <c r="O104" s="3"/>
      <c r="P104" s="3"/>
      <c r="Q104" s="3"/>
      <c r="R104" s="3"/>
      <c r="S104" s="3"/>
      <c r="T104" s="3"/>
      <c r="U104" s="3"/>
      <c r="V104" s="3"/>
      <c r="W104" s="3"/>
      <c r="X104" s="3"/>
      <c r="Y104" s="3"/>
      <c r="Z104" s="3"/>
    </row>
    <row r="105" ht="19.5" customHeight="1">
      <c r="A105" s="320" t="s">
        <v>262</v>
      </c>
      <c r="B105" s="321">
        <v>48240.0</v>
      </c>
      <c r="C105" s="321">
        <v>0.0</v>
      </c>
      <c r="D105" s="322">
        <f t="shared" si="23"/>
        <v>48240</v>
      </c>
      <c r="E105" s="321">
        <v>0.0</v>
      </c>
      <c r="F105" s="321">
        <v>0.0</v>
      </c>
      <c r="G105" s="323">
        <f t="shared" si="24"/>
        <v>0</v>
      </c>
      <c r="H105" s="319">
        <f t="shared" si="25"/>
        <v>48240</v>
      </c>
      <c r="I105" s="3"/>
      <c r="J105" s="3"/>
      <c r="K105" s="3"/>
      <c r="L105" s="3"/>
      <c r="M105" s="3"/>
      <c r="N105" s="3"/>
      <c r="O105" s="3"/>
      <c r="P105" s="3"/>
      <c r="Q105" s="3"/>
      <c r="R105" s="3"/>
      <c r="S105" s="3"/>
      <c r="T105" s="3"/>
      <c r="U105" s="3"/>
      <c r="V105" s="3"/>
      <c r="W105" s="3"/>
      <c r="X105" s="3"/>
      <c r="Y105" s="3"/>
      <c r="Z105" s="3"/>
    </row>
    <row r="106" ht="19.5" customHeight="1">
      <c r="A106" s="320" t="s">
        <v>263</v>
      </c>
      <c r="B106" s="321">
        <v>0.0</v>
      </c>
      <c r="C106" s="321">
        <v>0.0</v>
      </c>
      <c r="D106" s="322">
        <f t="shared" si="23"/>
        <v>0</v>
      </c>
      <c r="E106" s="321">
        <v>0.0</v>
      </c>
      <c r="F106" s="321">
        <v>0.0</v>
      </c>
      <c r="G106" s="323">
        <f t="shared" si="24"/>
        <v>0</v>
      </c>
      <c r="H106" s="319">
        <f t="shared" si="25"/>
        <v>0</v>
      </c>
      <c r="I106" s="3"/>
      <c r="J106" s="3"/>
      <c r="K106" s="3"/>
      <c r="L106" s="3"/>
      <c r="M106" s="3"/>
      <c r="N106" s="3"/>
      <c r="O106" s="3"/>
      <c r="P106" s="3"/>
      <c r="Q106" s="3"/>
      <c r="R106" s="3"/>
      <c r="S106" s="3"/>
      <c r="T106" s="3"/>
      <c r="U106" s="3"/>
      <c r="V106" s="3"/>
      <c r="W106" s="3"/>
      <c r="X106" s="3"/>
      <c r="Y106" s="3"/>
      <c r="Z106" s="3"/>
    </row>
    <row r="107" ht="19.5" customHeight="1">
      <c r="A107" s="320" t="s">
        <v>264</v>
      </c>
      <c r="B107" s="321">
        <v>101576.0</v>
      </c>
      <c r="C107" s="321">
        <v>0.0</v>
      </c>
      <c r="D107" s="322">
        <f t="shared" si="23"/>
        <v>101576</v>
      </c>
      <c r="E107" s="321">
        <v>0.0</v>
      </c>
      <c r="F107" s="321">
        <v>0.0</v>
      </c>
      <c r="G107" s="323">
        <f t="shared" si="24"/>
        <v>0</v>
      </c>
      <c r="H107" s="319">
        <f t="shared" si="25"/>
        <v>101576</v>
      </c>
      <c r="I107" s="3"/>
      <c r="J107" s="3"/>
      <c r="K107" s="3"/>
      <c r="L107" s="3"/>
      <c r="M107" s="3"/>
      <c r="N107" s="3"/>
      <c r="O107" s="3"/>
      <c r="P107" s="3"/>
      <c r="Q107" s="3"/>
      <c r="R107" s="3"/>
      <c r="S107" s="3"/>
      <c r="T107" s="3"/>
      <c r="U107" s="3"/>
      <c r="V107" s="3"/>
      <c r="W107" s="3"/>
      <c r="X107" s="3"/>
      <c r="Y107" s="3"/>
      <c r="Z107" s="3"/>
    </row>
    <row r="108" ht="19.5" customHeight="1">
      <c r="A108" s="320" t="s">
        <v>265</v>
      </c>
      <c r="B108" s="321">
        <v>11852.0</v>
      </c>
      <c r="C108" s="321">
        <v>0.0</v>
      </c>
      <c r="D108" s="322">
        <f t="shared" si="23"/>
        <v>11852</v>
      </c>
      <c r="E108" s="321">
        <v>2831.0</v>
      </c>
      <c r="F108" s="321">
        <v>0.0</v>
      </c>
      <c r="G108" s="323">
        <f t="shared" si="24"/>
        <v>2831</v>
      </c>
      <c r="H108" s="319">
        <f t="shared" si="25"/>
        <v>14683</v>
      </c>
      <c r="I108" s="3"/>
      <c r="J108" s="3"/>
      <c r="K108" s="3"/>
      <c r="L108" s="3"/>
      <c r="M108" s="3"/>
      <c r="N108" s="3"/>
      <c r="O108" s="3"/>
      <c r="P108" s="3"/>
      <c r="Q108" s="3"/>
      <c r="R108" s="3"/>
      <c r="S108" s="3"/>
      <c r="T108" s="3"/>
      <c r="U108" s="3"/>
      <c r="V108" s="3"/>
      <c r="W108" s="3"/>
      <c r="X108" s="3"/>
      <c r="Y108" s="3"/>
      <c r="Z108" s="3"/>
    </row>
    <row r="109" ht="19.5" customHeight="1">
      <c r="A109" s="320" t="s">
        <v>266</v>
      </c>
      <c r="B109" s="321">
        <v>0.0</v>
      </c>
      <c r="C109" s="321">
        <v>0.0</v>
      </c>
      <c r="D109" s="322">
        <f t="shared" si="23"/>
        <v>0</v>
      </c>
      <c r="E109" s="321">
        <v>0.0</v>
      </c>
      <c r="F109" s="321">
        <v>0.0</v>
      </c>
      <c r="G109" s="323">
        <f t="shared" si="24"/>
        <v>0</v>
      </c>
      <c r="H109" s="319">
        <f t="shared" si="25"/>
        <v>0</v>
      </c>
      <c r="I109" s="3"/>
      <c r="J109" s="3"/>
      <c r="K109" s="3"/>
      <c r="L109" s="3"/>
      <c r="M109" s="3"/>
      <c r="N109" s="3"/>
      <c r="O109" s="3"/>
      <c r="P109" s="3"/>
      <c r="Q109" s="3"/>
      <c r="R109" s="3"/>
      <c r="S109" s="3"/>
      <c r="T109" s="3"/>
      <c r="U109" s="3"/>
      <c r="V109" s="3"/>
      <c r="W109" s="3"/>
      <c r="X109" s="3"/>
      <c r="Y109" s="3"/>
      <c r="Z109" s="3"/>
    </row>
    <row r="110" ht="19.5" customHeight="1">
      <c r="A110" s="327" t="s">
        <v>234</v>
      </c>
      <c r="B110" s="328">
        <f t="shared" ref="B110:H110" si="26">SUM(B94:B109)</f>
        <v>546934</v>
      </c>
      <c r="C110" s="328">
        <f t="shared" si="26"/>
        <v>85568</v>
      </c>
      <c r="D110" s="328">
        <f t="shared" si="26"/>
        <v>632502</v>
      </c>
      <c r="E110" s="328">
        <f t="shared" si="26"/>
        <v>1092087</v>
      </c>
      <c r="F110" s="328">
        <f t="shared" si="26"/>
        <v>12902</v>
      </c>
      <c r="G110" s="328">
        <f t="shared" si="26"/>
        <v>1104989</v>
      </c>
      <c r="H110" s="328">
        <f t="shared" si="26"/>
        <v>1737491</v>
      </c>
      <c r="I110" s="3"/>
      <c r="J110" s="3"/>
      <c r="K110" s="3"/>
      <c r="L110" s="3"/>
      <c r="M110" s="3"/>
      <c r="N110" s="3"/>
      <c r="O110" s="3"/>
      <c r="P110" s="3"/>
      <c r="Q110" s="3"/>
      <c r="R110" s="3"/>
      <c r="S110" s="3"/>
      <c r="T110" s="3"/>
      <c r="U110" s="3"/>
      <c r="V110" s="3"/>
      <c r="W110" s="3"/>
      <c r="X110" s="3"/>
      <c r="Y110" s="3"/>
      <c r="Z110" s="3"/>
    </row>
    <row r="111" ht="19.5" customHeight="1"/>
    <row r="112" ht="19.5" customHeight="1"/>
    <row r="113" ht="19.5" customHeight="1">
      <c r="A113" s="338" t="s">
        <v>247</v>
      </c>
      <c r="B113" s="39"/>
      <c r="C113" s="39"/>
      <c r="D113" s="40"/>
      <c r="E113" s="339" t="s">
        <v>271</v>
      </c>
      <c r="F113" s="340" t="s">
        <v>272</v>
      </c>
      <c r="G113" s="39"/>
      <c r="H113" s="40"/>
      <c r="I113" s="3"/>
      <c r="J113" s="3"/>
      <c r="K113" s="3"/>
      <c r="L113" s="3"/>
      <c r="M113" s="3"/>
      <c r="N113" s="3"/>
      <c r="O113" s="3"/>
      <c r="P113" s="3"/>
      <c r="Q113" s="3"/>
      <c r="R113" s="3"/>
      <c r="S113" s="3"/>
      <c r="T113" s="3"/>
      <c r="U113" s="3"/>
      <c r="V113" s="3"/>
      <c r="W113" s="3"/>
      <c r="X113" s="3"/>
      <c r="Y113" s="3"/>
      <c r="Z113" s="3"/>
    </row>
    <row r="114" ht="19.5" customHeight="1">
      <c r="A114" s="341" t="s">
        <v>227</v>
      </c>
      <c r="B114" s="342"/>
      <c r="C114" s="342"/>
      <c r="D114" s="343"/>
      <c r="E114" s="344" t="s">
        <v>273</v>
      </c>
      <c r="F114" s="345" t="s">
        <v>274</v>
      </c>
      <c r="G114" s="346"/>
      <c r="H114" s="347"/>
      <c r="I114" s="3"/>
      <c r="J114" s="3"/>
      <c r="K114" s="3"/>
      <c r="L114" s="3"/>
      <c r="M114" s="3"/>
      <c r="N114" s="3"/>
      <c r="O114" s="3"/>
      <c r="P114" s="3"/>
      <c r="Q114" s="3"/>
      <c r="R114" s="3"/>
      <c r="S114" s="3"/>
      <c r="T114" s="3"/>
      <c r="U114" s="3"/>
      <c r="V114" s="3"/>
      <c r="W114" s="3"/>
      <c r="X114" s="3"/>
      <c r="Y114" s="3"/>
      <c r="Z114" s="3"/>
    </row>
    <row r="115" ht="19.5" customHeight="1">
      <c r="A115" s="348" t="s">
        <v>252</v>
      </c>
      <c r="B115" s="346"/>
      <c r="C115" s="346"/>
      <c r="D115" s="347"/>
      <c r="E115" s="344" t="s">
        <v>275</v>
      </c>
      <c r="F115" s="349" t="s">
        <v>276</v>
      </c>
      <c r="G115" s="346"/>
      <c r="H115" s="347"/>
      <c r="I115" s="3"/>
      <c r="J115" s="3"/>
      <c r="K115" s="350"/>
      <c r="L115" s="52"/>
      <c r="M115" s="52"/>
      <c r="N115" s="53"/>
      <c r="O115" s="3"/>
      <c r="P115" s="3"/>
      <c r="Q115" s="3"/>
      <c r="R115" s="3"/>
      <c r="S115" s="3"/>
      <c r="T115" s="3"/>
      <c r="U115" s="3"/>
      <c r="V115" s="3"/>
      <c r="W115" s="3"/>
      <c r="X115" s="3"/>
      <c r="Y115" s="3"/>
      <c r="Z115" s="3"/>
    </row>
    <row r="116" ht="19.5" customHeight="1">
      <c r="A116" s="351" t="s">
        <v>253</v>
      </c>
      <c r="B116" s="69"/>
      <c r="C116" s="69"/>
      <c r="D116" s="193"/>
      <c r="E116" s="344" t="s">
        <v>277</v>
      </c>
      <c r="F116" s="352" t="s">
        <v>278</v>
      </c>
      <c r="G116" s="69"/>
      <c r="H116" s="193"/>
      <c r="I116" s="3"/>
      <c r="J116" s="3"/>
      <c r="K116" s="353"/>
      <c r="L116" s="353"/>
      <c r="M116" s="353"/>
      <c r="N116" s="353"/>
      <c r="O116" s="3"/>
      <c r="P116" s="3"/>
      <c r="Q116" s="3"/>
      <c r="R116" s="3"/>
      <c r="S116" s="3"/>
      <c r="T116" s="3"/>
      <c r="U116" s="3"/>
      <c r="V116" s="3"/>
      <c r="W116" s="3"/>
      <c r="X116" s="3"/>
      <c r="Y116" s="3"/>
      <c r="Z116" s="3"/>
    </row>
    <row r="117" ht="19.5" customHeight="1">
      <c r="A117" s="351" t="s">
        <v>254</v>
      </c>
      <c r="B117" s="69"/>
      <c r="C117" s="69"/>
      <c r="D117" s="193"/>
      <c r="E117" s="344" t="s">
        <v>279</v>
      </c>
      <c r="F117" s="352" t="s">
        <v>280</v>
      </c>
      <c r="G117" s="69"/>
      <c r="H117" s="193"/>
      <c r="I117" s="3"/>
      <c r="J117" s="3"/>
      <c r="K117" s="353"/>
      <c r="L117" s="353"/>
      <c r="M117" s="353"/>
      <c r="N117" s="353"/>
      <c r="O117" s="3"/>
      <c r="P117" s="3"/>
      <c r="Q117" s="3"/>
      <c r="R117" s="3"/>
      <c r="S117" s="3"/>
      <c r="T117" s="3"/>
      <c r="U117" s="3"/>
      <c r="V117" s="3"/>
      <c r="W117" s="3"/>
      <c r="X117" s="3"/>
      <c r="Y117" s="3"/>
      <c r="Z117" s="3"/>
    </row>
    <row r="118" ht="19.5" customHeight="1">
      <c r="A118" s="351" t="s">
        <v>255</v>
      </c>
      <c r="B118" s="69"/>
      <c r="C118" s="69"/>
      <c r="D118" s="193"/>
      <c r="E118" s="344" t="s">
        <v>281</v>
      </c>
      <c r="F118" s="354" t="s">
        <v>282</v>
      </c>
      <c r="G118" s="69"/>
      <c r="H118" s="193"/>
      <c r="I118" s="3"/>
      <c r="J118" s="3"/>
      <c r="K118" s="353"/>
      <c r="L118" s="353"/>
      <c r="M118" s="353"/>
      <c r="N118" s="353"/>
      <c r="O118" s="3"/>
      <c r="P118" s="3"/>
      <c r="Q118" s="3"/>
      <c r="R118" s="3"/>
      <c r="S118" s="3"/>
      <c r="T118" s="3"/>
      <c r="U118" s="3"/>
      <c r="V118" s="3"/>
      <c r="W118" s="3"/>
      <c r="X118" s="3"/>
      <c r="Y118" s="3"/>
      <c r="Z118" s="3"/>
    </row>
    <row r="119" ht="19.5" customHeight="1">
      <c r="A119" s="351" t="s">
        <v>256</v>
      </c>
      <c r="B119" s="69"/>
      <c r="C119" s="69"/>
      <c r="D119" s="193"/>
      <c r="E119" s="344" t="s">
        <v>283</v>
      </c>
      <c r="F119" s="352" t="s">
        <v>284</v>
      </c>
      <c r="G119" s="69"/>
      <c r="H119" s="193"/>
      <c r="I119" s="3"/>
      <c r="J119" s="3"/>
      <c r="K119" s="353"/>
      <c r="L119" s="353"/>
      <c r="M119" s="353"/>
      <c r="N119" s="353"/>
      <c r="O119" s="3"/>
      <c r="P119" s="3"/>
      <c r="Q119" s="3"/>
      <c r="R119" s="3"/>
      <c r="S119" s="3"/>
      <c r="T119" s="3"/>
      <c r="U119" s="3"/>
      <c r="V119" s="3"/>
      <c r="W119" s="3"/>
      <c r="X119" s="3"/>
      <c r="Y119" s="3"/>
      <c r="Z119" s="3"/>
    </row>
    <row r="120" ht="19.5" customHeight="1">
      <c r="A120" s="351" t="s">
        <v>257</v>
      </c>
      <c r="B120" s="69"/>
      <c r="C120" s="69"/>
      <c r="D120" s="193"/>
      <c r="E120" s="344" t="s">
        <v>285</v>
      </c>
      <c r="F120" s="352" t="s">
        <v>286</v>
      </c>
      <c r="G120" s="69"/>
      <c r="H120" s="193"/>
      <c r="I120" s="3"/>
      <c r="J120" s="3"/>
      <c r="K120" s="353"/>
      <c r="L120" s="353"/>
      <c r="M120" s="353"/>
      <c r="N120" s="353"/>
      <c r="O120" s="3"/>
      <c r="P120" s="3"/>
      <c r="Q120" s="3"/>
      <c r="R120" s="3"/>
      <c r="S120" s="3"/>
      <c r="T120" s="3"/>
      <c r="U120" s="3"/>
      <c r="V120" s="3"/>
      <c r="W120" s="3"/>
      <c r="X120" s="3"/>
      <c r="Y120" s="3"/>
      <c r="Z120" s="3"/>
    </row>
    <row r="121" ht="19.5" customHeight="1">
      <c r="A121" s="351" t="s">
        <v>258</v>
      </c>
      <c r="B121" s="69"/>
      <c r="C121" s="69"/>
      <c r="D121" s="193"/>
      <c r="E121" s="344" t="s">
        <v>287</v>
      </c>
      <c r="F121" s="352" t="s">
        <v>288</v>
      </c>
      <c r="G121" s="69"/>
      <c r="H121" s="193"/>
      <c r="I121" s="3"/>
      <c r="J121" s="3"/>
      <c r="K121" s="353"/>
      <c r="L121" s="353"/>
      <c r="M121" s="353"/>
      <c r="N121" s="353"/>
      <c r="O121" s="3"/>
      <c r="P121" s="3"/>
      <c r="Q121" s="3"/>
      <c r="R121" s="3"/>
      <c r="S121" s="3"/>
      <c r="T121" s="3"/>
      <c r="U121" s="3"/>
      <c r="V121" s="3"/>
      <c r="W121" s="3"/>
      <c r="X121" s="3"/>
      <c r="Y121" s="3"/>
      <c r="Z121" s="3"/>
    </row>
    <row r="122" ht="19.5" customHeight="1">
      <c r="A122" s="351" t="s">
        <v>259</v>
      </c>
      <c r="B122" s="69"/>
      <c r="C122" s="69"/>
      <c r="D122" s="193"/>
      <c r="E122" s="344" t="s">
        <v>289</v>
      </c>
      <c r="F122" s="352" t="s">
        <v>290</v>
      </c>
      <c r="G122" s="69"/>
      <c r="H122" s="193"/>
      <c r="I122" s="3"/>
      <c r="J122" s="3"/>
      <c r="K122" s="353"/>
      <c r="L122" s="353"/>
      <c r="M122" s="353"/>
      <c r="N122" s="353"/>
      <c r="O122" s="3"/>
      <c r="P122" s="3"/>
      <c r="Q122" s="3"/>
      <c r="R122" s="3"/>
      <c r="S122" s="3"/>
      <c r="T122" s="3"/>
      <c r="U122" s="3"/>
      <c r="V122" s="3"/>
      <c r="W122" s="3"/>
      <c r="X122" s="3"/>
      <c r="Y122" s="3"/>
      <c r="Z122" s="3"/>
    </row>
    <row r="123" ht="19.5" customHeight="1">
      <c r="A123" s="351" t="s">
        <v>291</v>
      </c>
      <c r="B123" s="69"/>
      <c r="C123" s="69"/>
      <c r="D123" s="193"/>
      <c r="E123" s="355"/>
      <c r="F123" s="356"/>
      <c r="G123" s="69"/>
      <c r="H123" s="193"/>
      <c r="I123" s="3"/>
      <c r="J123" s="3"/>
      <c r="K123" s="353"/>
      <c r="L123" s="353"/>
      <c r="M123" s="353"/>
      <c r="N123" s="353"/>
      <c r="O123" s="3"/>
      <c r="P123" s="3"/>
      <c r="Q123" s="3"/>
      <c r="R123" s="3"/>
      <c r="S123" s="3"/>
      <c r="T123" s="3"/>
      <c r="U123" s="3"/>
      <c r="V123" s="3"/>
      <c r="W123" s="3"/>
      <c r="X123" s="3"/>
      <c r="Y123" s="3"/>
      <c r="Z123" s="3"/>
    </row>
    <row r="124" ht="19.5" customHeight="1">
      <c r="A124" s="357" t="s">
        <v>292</v>
      </c>
      <c r="B124" s="69"/>
      <c r="C124" s="69"/>
      <c r="D124" s="193"/>
      <c r="E124" s="344" t="s">
        <v>293</v>
      </c>
      <c r="F124" s="352" t="s">
        <v>294</v>
      </c>
      <c r="G124" s="69"/>
      <c r="H124" s="193"/>
      <c r="I124" s="3"/>
      <c r="J124" s="3"/>
      <c r="K124" s="110"/>
      <c r="L124" s="110"/>
      <c r="M124" s="110"/>
      <c r="N124" s="110"/>
      <c r="O124" s="3"/>
      <c r="P124" s="3"/>
      <c r="Q124" s="3"/>
      <c r="R124" s="3"/>
      <c r="S124" s="3"/>
      <c r="T124" s="3"/>
      <c r="U124" s="3"/>
      <c r="V124" s="3"/>
      <c r="W124" s="3"/>
      <c r="X124" s="3"/>
      <c r="Y124" s="3"/>
      <c r="Z124" s="3"/>
    </row>
    <row r="125" ht="19.5" customHeight="1">
      <c r="A125" s="357" t="s">
        <v>295</v>
      </c>
      <c r="B125" s="69"/>
      <c r="C125" s="69"/>
      <c r="D125" s="193"/>
      <c r="E125" s="344" t="s">
        <v>296</v>
      </c>
      <c r="F125" s="352" t="s">
        <v>297</v>
      </c>
      <c r="G125" s="69"/>
      <c r="H125" s="193"/>
      <c r="I125" s="3"/>
      <c r="J125" s="3"/>
      <c r="K125" s="110"/>
      <c r="L125" s="110"/>
      <c r="M125" s="110"/>
      <c r="N125" s="110"/>
      <c r="O125" s="3"/>
      <c r="P125" s="3"/>
      <c r="Q125" s="3"/>
      <c r="R125" s="3"/>
      <c r="S125" s="3"/>
      <c r="T125" s="3"/>
      <c r="U125" s="3"/>
      <c r="V125" s="3"/>
      <c r="W125" s="3"/>
      <c r="X125" s="3"/>
      <c r="Y125" s="3"/>
      <c r="Z125" s="3"/>
    </row>
    <row r="126" ht="19.5" customHeight="1">
      <c r="A126" s="357" t="s">
        <v>298</v>
      </c>
      <c r="B126" s="69"/>
      <c r="C126" s="69"/>
      <c r="D126" s="193"/>
      <c r="E126" s="344" t="s">
        <v>299</v>
      </c>
      <c r="F126" s="358" t="s">
        <v>300</v>
      </c>
      <c r="G126" s="69"/>
      <c r="H126" s="193"/>
      <c r="I126" s="3"/>
      <c r="J126" s="3"/>
      <c r="K126" s="110"/>
      <c r="L126" s="110"/>
      <c r="M126" s="110"/>
      <c r="N126" s="110"/>
      <c r="O126" s="3"/>
      <c r="P126" s="3"/>
      <c r="Q126" s="3"/>
      <c r="R126" s="3"/>
      <c r="S126" s="3"/>
      <c r="T126" s="3"/>
      <c r="U126" s="3"/>
      <c r="V126" s="3"/>
      <c r="W126" s="3"/>
      <c r="X126" s="3"/>
      <c r="Y126" s="3"/>
      <c r="Z126" s="3"/>
    </row>
    <row r="127" ht="19.5" customHeight="1">
      <c r="A127" s="351" t="s">
        <v>261</v>
      </c>
      <c r="B127" s="69"/>
      <c r="C127" s="69"/>
      <c r="D127" s="193"/>
      <c r="E127" s="355"/>
      <c r="F127" s="356"/>
      <c r="G127" s="69"/>
      <c r="H127" s="193"/>
      <c r="I127" s="3"/>
      <c r="J127" s="3"/>
      <c r="K127" s="353"/>
      <c r="L127" s="353"/>
      <c r="M127" s="353"/>
      <c r="N127" s="353"/>
      <c r="O127" s="3"/>
      <c r="P127" s="3"/>
      <c r="Q127" s="3"/>
      <c r="R127" s="3"/>
      <c r="S127" s="3"/>
      <c r="T127" s="3"/>
      <c r="U127" s="3"/>
      <c r="V127" s="3"/>
      <c r="W127" s="3"/>
      <c r="X127" s="3"/>
      <c r="Y127" s="3"/>
      <c r="Z127" s="3"/>
    </row>
    <row r="128" ht="19.5" customHeight="1">
      <c r="A128" s="357" t="s">
        <v>301</v>
      </c>
      <c r="B128" s="69"/>
      <c r="C128" s="69"/>
      <c r="D128" s="193"/>
      <c r="E128" s="344" t="s">
        <v>302</v>
      </c>
      <c r="F128" s="352" t="s">
        <v>303</v>
      </c>
      <c r="G128" s="69"/>
      <c r="H128" s="193"/>
      <c r="I128" s="3"/>
      <c r="J128" s="3"/>
      <c r="K128" s="110"/>
      <c r="L128" s="110"/>
      <c r="M128" s="110"/>
      <c r="N128" s="110"/>
      <c r="O128" s="3"/>
      <c r="P128" s="3"/>
      <c r="Q128" s="3"/>
      <c r="R128" s="3"/>
      <c r="S128" s="3"/>
      <c r="T128" s="3"/>
      <c r="U128" s="3"/>
      <c r="V128" s="3"/>
      <c r="W128" s="3"/>
      <c r="X128" s="3"/>
      <c r="Y128" s="3"/>
      <c r="Z128" s="3"/>
    </row>
    <row r="129" ht="19.5" customHeight="1">
      <c r="A129" s="357" t="s">
        <v>304</v>
      </c>
      <c r="B129" s="69"/>
      <c r="C129" s="69"/>
      <c r="D129" s="193"/>
      <c r="E129" s="344" t="s">
        <v>305</v>
      </c>
      <c r="F129" s="352" t="s">
        <v>306</v>
      </c>
      <c r="G129" s="69"/>
      <c r="H129" s="193"/>
      <c r="I129" s="3"/>
      <c r="J129" s="3"/>
      <c r="K129" s="110"/>
      <c r="L129" s="110"/>
      <c r="M129" s="110"/>
      <c r="N129" s="110"/>
      <c r="O129" s="3"/>
      <c r="P129" s="3"/>
      <c r="Q129" s="3"/>
      <c r="R129" s="3"/>
      <c r="S129" s="3"/>
      <c r="T129" s="3"/>
      <c r="U129" s="3"/>
      <c r="V129" s="3"/>
      <c r="W129" s="3"/>
      <c r="X129" s="3"/>
      <c r="Y129" s="3"/>
      <c r="Z129" s="3"/>
    </row>
    <row r="130" ht="19.5" customHeight="1">
      <c r="A130" s="357" t="s">
        <v>307</v>
      </c>
      <c r="B130" s="69"/>
      <c r="C130" s="69"/>
      <c r="D130" s="193"/>
      <c r="E130" s="344" t="s">
        <v>308</v>
      </c>
      <c r="F130" s="352" t="s">
        <v>309</v>
      </c>
      <c r="G130" s="69"/>
      <c r="H130" s="193"/>
      <c r="I130" s="3"/>
      <c r="J130" s="3"/>
      <c r="K130" s="110"/>
      <c r="L130" s="110"/>
      <c r="M130" s="110"/>
      <c r="N130" s="110"/>
      <c r="O130" s="3"/>
      <c r="P130" s="3"/>
      <c r="Q130" s="3"/>
      <c r="R130" s="3"/>
      <c r="S130" s="3"/>
      <c r="T130" s="3"/>
      <c r="U130" s="3"/>
      <c r="V130" s="3"/>
      <c r="W130" s="3"/>
      <c r="X130" s="3"/>
      <c r="Y130" s="3"/>
      <c r="Z130" s="3"/>
    </row>
    <row r="131" ht="19.5" customHeight="1">
      <c r="A131" s="359" t="s">
        <v>310</v>
      </c>
      <c r="B131" s="69"/>
      <c r="C131" s="69"/>
      <c r="D131" s="193"/>
      <c r="E131" s="344" t="s">
        <v>311</v>
      </c>
      <c r="F131" s="360" t="s">
        <v>312</v>
      </c>
      <c r="G131" s="69"/>
      <c r="H131" s="193"/>
      <c r="I131" s="3"/>
      <c r="J131" s="3"/>
      <c r="K131" s="110"/>
      <c r="L131" s="110"/>
      <c r="M131" s="110"/>
      <c r="N131" s="110"/>
      <c r="O131" s="3"/>
      <c r="P131" s="3"/>
      <c r="Q131" s="3"/>
      <c r="R131" s="3"/>
      <c r="S131" s="3"/>
      <c r="T131" s="3"/>
      <c r="U131" s="3"/>
      <c r="V131" s="3"/>
      <c r="W131" s="3"/>
      <c r="X131" s="3"/>
      <c r="Y131" s="3"/>
      <c r="Z131" s="3"/>
    </row>
    <row r="132" ht="19.5" customHeight="1">
      <c r="A132" s="351" t="s">
        <v>262</v>
      </c>
      <c r="B132" s="69"/>
      <c r="C132" s="69"/>
      <c r="D132" s="193"/>
      <c r="E132" s="344" t="s">
        <v>273</v>
      </c>
      <c r="F132" s="352" t="s">
        <v>313</v>
      </c>
      <c r="G132" s="69"/>
      <c r="H132" s="193"/>
      <c r="I132" s="3"/>
      <c r="J132" s="3"/>
      <c r="K132" s="353"/>
      <c r="L132" s="353"/>
      <c r="M132" s="353"/>
      <c r="N132" s="353"/>
      <c r="O132" s="3"/>
      <c r="P132" s="3"/>
      <c r="Q132" s="3"/>
      <c r="R132" s="3"/>
      <c r="S132" s="3"/>
      <c r="T132" s="3"/>
      <c r="U132" s="3"/>
      <c r="V132" s="3"/>
      <c r="W132" s="3"/>
      <c r="X132" s="3"/>
      <c r="Y132" s="3"/>
      <c r="Z132" s="3"/>
    </row>
    <row r="133" ht="19.5" customHeight="1">
      <c r="A133" s="351" t="s">
        <v>263</v>
      </c>
      <c r="B133" s="69"/>
      <c r="C133" s="69"/>
      <c r="D133" s="193"/>
      <c r="E133" s="344" t="s">
        <v>273</v>
      </c>
      <c r="F133" s="352" t="s">
        <v>314</v>
      </c>
      <c r="G133" s="69"/>
      <c r="H133" s="193"/>
      <c r="I133" s="3"/>
      <c r="J133" s="3"/>
      <c r="K133" s="353"/>
      <c r="L133" s="353"/>
      <c r="M133" s="353"/>
      <c r="N133" s="353"/>
      <c r="O133" s="3"/>
      <c r="P133" s="3"/>
      <c r="Q133" s="3"/>
      <c r="R133" s="3"/>
      <c r="S133" s="3"/>
      <c r="T133" s="3"/>
      <c r="U133" s="3"/>
      <c r="V133" s="3"/>
      <c r="W133" s="3"/>
      <c r="X133" s="3"/>
      <c r="Y133" s="3"/>
      <c r="Z133" s="3"/>
    </row>
    <row r="134" ht="19.5" customHeight="1">
      <c r="A134" s="351" t="s">
        <v>264</v>
      </c>
      <c r="B134" s="69"/>
      <c r="C134" s="69"/>
      <c r="D134" s="193"/>
      <c r="E134" s="344" t="s">
        <v>315</v>
      </c>
      <c r="F134" s="352" t="s">
        <v>316</v>
      </c>
      <c r="G134" s="69"/>
      <c r="H134" s="193"/>
      <c r="I134" s="3"/>
      <c r="J134" s="3"/>
      <c r="K134" s="353"/>
      <c r="L134" s="353"/>
      <c r="M134" s="353"/>
      <c r="N134" s="353"/>
      <c r="O134" s="3"/>
      <c r="P134" s="3"/>
      <c r="Q134" s="3"/>
      <c r="R134" s="3"/>
      <c r="S134" s="3"/>
      <c r="T134" s="3"/>
      <c r="U134" s="3"/>
      <c r="V134" s="3"/>
      <c r="W134" s="3"/>
      <c r="X134" s="3"/>
      <c r="Y134" s="3"/>
      <c r="Z134" s="3"/>
    </row>
    <row r="135" ht="19.5" customHeight="1">
      <c r="A135" s="361" t="s">
        <v>266</v>
      </c>
      <c r="B135" s="362"/>
      <c r="C135" s="362"/>
      <c r="D135" s="168"/>
      <c r="E135" s="363" t="s">
        <v>273</v>
      </c>
      <c r="F135" s="364" t="s">
        <v>317</v>
      </c>
      <c r="G135" s="362"/>
      <c r="H135" s="168"/>
      <c r="I135" s="3"/>
      <c r="J135" s="3"/>
      <c r="K135" s="353"/>
      <c r="L135" s="353"/>
      <c r="M135" s="353"/>
      <c r="N135" s="353"/>
      <c r="O135" s="3"/>
      <c r="P135" s="3"/>
      <c r="Q135" s="3"/>
      <c r="R135" s="3"/>
      <c r="S135" s="3"/>
      <c r="T135" s="3"/>
      <c r="U135" s="3"/>
      <c r="V135" s="3"/>
      <c r="W135" s="3"/>
      <c r="X135" s="3"/>
      <c r="Y135" s="3"/>
      <c r="Z135" s="3"/>
    </row>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8">
    <mergeCell ref="B92:D92"/>
    <mergeCell ref="E92:G92"/>
    <mergeCell ref="A113:D113"/>
    <mergeCell ref="F113:H113"/>
    <mergeCell ref="A114:D114"/>
    <mergeCell ref="F114:H114"/>
    <mergeCell ref="A115:D115"/>
    <mergeCell ref="A116:D116"/>
    <mergeCell ref="F116:H116"/>
    <mergeCell ref="A117:D117"/>
    <mergeCell ref="F117:H117"/>
    <mergeCell ref="A118:D118"/>
    <mergeCell ref="F118:H118"/>
    <mergeCell ref="F119:H119"/>
    <mergeCell ref="F127:H127"/>
    <mergeCell ref="F128:H128"/>
    <mergeCell ref="F120:H120"/>
    <mergeCell ref="F121:H121"/>
    <mergeCell ref="F122:H122"/>
    <mergeCell ref="F123:H123"/>
    <mergeCell ref="F124:H124"/>
    <mergeCell ref="F125:H125"/>
    <mergeCell ref="F126:H126"/>
    <mergeCell ref="F130:H130"/>
    <mergeCell ref="F131:H131"/>
    <mergeCell ref="A126:D126"/>
    <mergeCell ref="A127:D127"/>
    <mergeCell ref="A128:D128"/>
    <mergeCell ref="A129:D129"/>
    <mergeCell ref="F129:H129"/>
    <mergeCell ref="A130:D130"/>
    <mergeCell ref="A131:D131"/>
    <mergeCell ref="A1:H1"/>
    <mergeCell ref="A6:H6"/>
    <mergeCell ref="A7:H7"/>
    <mergeCell ref="A8:A9"/>
    <mergeCell ref="B8:D8"/>
    <mergeCell ref="E8:G8"/>
    <mergeCell ref="H8:H9"/>
    <mergeCell ref="A27:H27"/>
    <mergeCell ref="A28:H28"/>
    <mergeCell ref="A29:A30"/>
    <mergeCell ref="B29:D29"/>
    <mergeCell ref="E29:G29"/>
    <mergeCell ref="H29:H30"/>
    <mergeCell ref="A48:H48"/>
    <mergeCell ref="A49:H49"/>
    <mergeCell ref="A50:A51"/>
    <mergeCell ref="B50:D50"/>
    <mergeCell ref="E50:G50"/>
    <mergeCell ref="H50:H51"/>
    <mergeCell ref="A69:H69"/>
    <mergeCell ref="A70:H70"/>
    <mergeCell ref="A71:A72"/>
    <mergeCell ref="B71:D71"/>
    <mergeCell ref="E71:G71"/>
    <mergeCell ref="H71:H72"/>
    <mergeCell ref="A90:H90"/>
    <mergeCell ref="A91:H91"/>
    <mergeCell ref="A92:A93"/>
    <mergeCell ref="H92:H93"/>
    <mergeCell ref="F115:H115"/>
    <mergeCell ref="K115:N115"/>
    <mergeCell ref="A119:D119"/>
    <mergeCell ref="A120:D120"/>
    <mergeCell ref="A121:D121"/>
    <mergeCell ref="A122:D122"/>
    <mergeCell ref="A123:D123"/>
    <mergeCell ref="A124:D124"/>
    <mergeCell ref="A125:D125"/>
    <mergeCell ref="A132:D132"/>
    <mergeCell ref="F132:H132"/>
    <mergeCell ref="A133:D133"/>
    <mergeCell ref="F133:H133"/>
    <mergeCell ref="A134:D134"/>
    <mergeCell ref="F134:H134"/>
    <mergeCell ref="A135:D135"/>
    <mergeCell ref="F135:H135"/>
  </mergeCells>
  <hyperlinks>
    <hyperlink r:id="rId1" ref="F114"/>
    <hyperlink r:id="rId2" ref="F115"/>
    <hyperlink r:id="rId3" ref="F116"/>
    <hyperlink r:id="rId4" ref="F117"/>
    <hyperlink r:id="rId5" ref="F118"/>
    <hyperlink r:id="rId6" ref="F119"/>
    <hyperlink r:id="rId7" ref="F120"/>
    <hyperlink r:id="rId8" ref="F121"/>
    <hyperlink r:id="rId9" ref="F122"/>
    <hyperlink r:id="rId10" ref="F124"/>
    <hyperlink r:id="rId11" ref="F125"/>
    <hyperlink r:id="rId12" ref="F128"/>
    <hyperlink r:id="rId13" ref="F129"/>
    <hyperlink r:id="rId14" ref="F130"/>
    <hyperlink r:id="rId15" ref="F131"/>
    <hyperlink r:id="rId16" ref="F132"/>
    <hyperlink r:id="rId17" ref="F133"/>
    <hyperlink r:id="rId18" ref="F134"/>
    <hyperlink r:id="rId19" ref="F135"/>
  </hyperlinks>
  <printOptions/>
  <pageMargins bottom="0.5" footer="0.0" header="0.0" left="0.2" right="0.2" top="1.0"/>
  <pageSetup orientation="landscape"/>
  <headerFooter>
    <oddFooter>&amp;L2014 Six-Year Plan - Tuition Waivers&amp;C&amp;P of &amp;RSCHEV - 7/1/2014</oddFooter>
  </headerFooter>
  <drawing r:id="rId20"/>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2.75" customHeight="1">
      <c r="A1" s="3" t="s">
        <v>318</v>
      </c>
      <c r="B1" s="3" t="s">
        <v>319</v>
      </c>
      <c r="C1" s="3"/>
      <c r="D1" s="3"/>
      <c r="E1" s="3"/>
      <c r="F1" s="3"/>
      <c r="G1" s="3"/>
      <c r="H1" s="3"/>
      <c r="I1" s="3"/>
      <c r="J1" s="3"/>
      <c r="K1" s="3"/>
      <c r="L1" s="3"/>
      <c r="M1" s="3"/>
      <c r="N1" s="3"/>
      <c r="O1" s="3"/>
      <c r="P1" s="3"/>
      <c r="Q1" s="3"/>
      <c r="R1" s="3"/>
      <c r="S1" s="3"/>
      <c r="T1" s="3"/>
      <c r="U1" s="3"/>
      <c r="V1" s="3"/>
      <c r="W1" s="3"/>
      <c r="X1" s="3"/>
      <c r="Y1" s="3"/>
      <c r="Z1" s="3"/>
    </row>
    <row r="2" ht="12.75" customHeight="1">
      <c r="A2" s="3">
        <v>1.0</v>
      </c>
      <c r="B2" s="3" t="s">
        <v>320</v>
      </c>
      <c r="C2" s="3"/>
      <c r="D2" s="3"/>
      <c r="E2" s="3"/>
      <c r="F2" s="3"/>
      <c r="G2" s="3"/>
      <c r="H2" s="3"/>
      <c r="I2" s="3"/>
      <c r="J2" s="3"/>
      <c r="K2" s="3"/>
      <c r="L2" s="3"/>
      <c r="M2" s="3"/>
      <c r="N2" s="3"/>
      <c r="O2" s="3"/>
      <c r="P2" s="3"/>
      <c r="Q2" s="3"/>
      <c r="R2" s="3"/>
      <c r="S2" s="3"/>
      <c r="T2" s="3"/>
      <c r="U2" s="3"/>
      <c r="V2" s="3"/>
      <c r="W2" s="3"/>
      <c r="X2" s="3"/>
      <c r="Y2" s="3"/>
      <c r="Z2" s="3"/>
    </row>
    <row r="3" ht="12.75" customHeight="1">
      <c r="A3" s="3">
        <v>2.0</v>
      </c>
      <c r="B3" s="3" t="s">
        <v>321</v>
      </c>
      <c r="C3" s="3"/>
      <c r="D3" s="3"/>
      <c r="E3" s="3"/>
      <c r="F3" s="3"/>
      <c r="G3" s="3"/>
      <c r="H3" s="3"/>
      <c r="I3" s="3"/>
      <c r="J3" s="3"/>
      <c r="K3" s="3"/>
      <c r="L3" s="3"/>
      <c r="M3" s="3"/>
      <c r="N3" s="3"/>
      <c r="O3" s="3"/>
      <c r="P3" s="3"/>
      <c r="Q3" s="3"/>
      <c r="R3" s="3"/>
      <c r="S3" s="3"/>
      <c r="T3" s="3"/>
      <c r="U3" s="3"/>
      <c r="V3" s="3"/>
      <c r="W3" s="3"/>
      <c r="X3" s="3"/>
      <c r="Y3" s="3"/>
      <c r="Z3" s="3"/>
    </row>
    <row r="4" ht="12.75" customHeight="1">
      <c r="A4" s="3">
        <v>3.0</v>
      </c>
      <c r="B4" s="3"/>
      <c r="C4" s="3"/>
      <c r="D4" s="3"/>
      <c r="E4" s="3"/>
      <c r="F4" s="3"/>
      <c r="G4" s="3"/>
      <c r="H4" s="3"/>
      <c r="I4" s="3"/>
      <c r="J4" s="3"/>
      <c r="K4" s="3"/>
      <c r="L4" s="3"/>
      <c r="M4" s="3"/>
      <c r="N4" s="3"/>
      <c r="O4" s="3"/>
      <c r="P4" s="3"/>
      <c r="Q4" s="3"/>
      <c r="R4" s="3"/>
      <c r="S4" s="3"/>
      <c r="T4" s="3"/>
      <c r="U4" s="3"/>
      <c r="V4" s="3"/>
      <c r="W4" s="3"/>
      <c r="X4" s="3"/>
      <c r="Y4" s="3"/>
      <c r="Z4" s="3"/>
    </row>
    <row r="5" ht="12.75" customHeight="1">
      <c r="A5" s="3">
        <v>4.0</v>
      </c>
      <c r="B5" s="3"/>
      <c r="C5" s="3"/>
      <c r="D5" s="3"/>
      <c r="E5" s="3"/>
      <c r="F5" s="3"/>
      <c r="G5" s="3"/>
      <c r="H5" s="3"/>
      <c r="I5" s="3"/>
      <c r="J5" s="3"/>
      <c r="K5" s="3"/>
      <c r="L5" s="3"/>
      <c r="M5" s="3"/>
      <c r="N5" s="3"/>
      <c r="O5" s="3"/>
      <c r="P5" s="3"/>
      <c r="Q5" s="3"/>
      <c r="R5" s="3"/>
      <c r="S5" s="3"/>
      <c r="T5" s="3"/>
      <c r="U5" s="3"/>
      <c r="V5" s="3"/>
      <c r="W5" s="3"/>
      <c r="X5" s="3"/>
      <c r="Y5" s="3"/>
      <c r="Z5" s="3"/>
    </row>
    <row r="6" ht="12.75" customHeight="1">
      <c r="A6" s="3">
        <v>5.0</v>
      </c>
      <c r="B6" s="3"/>
      <c r="C6" s="3"/>
      <c r="D6" s="3"/>
      <c r="E6" s="3"/>
      <c r="F6" s="3"/>
      <c r="G6" s="3"/>
      <c r="H6" s="3"/>
      <c r="I6" s="3"/>
      <c r="J6" s="3"/>
      <c r="K6" s="3"/>
      <c r="L6" s="3"/>
      <c r="M6" s="3"/>
      <c r="N6" s="3"/>
      <c r="O6" s="3"/>
      <c r="P6" s="3"/>
      <c r="Q6" s="3"/>
      <c r="R6" s="3"/>
      <c r="S6" s="3"/>
      <c r="T6" s="3"/>
      <c r="U6" s="3"/>
      <c r="V6" s="3"/>
      <c r="W6" s="3"/>
      <c r="X6" s="3"/>
      <c r="Y6" s="3"/>
      <c r="Z6" s="3"/>
    </row>
    <row r="7" ht="12.75" customHeight="1">
      <c r="A7" s="3">
        <v>6.0</v>
      </c>
      <c r="B7" s="3"/>
      <c r="C7" s="3"/>
      <c r="D7" s="3"/>
      <c r="E7" s="3"/>
      <c r="F7" s="3"/>
      <c r="G7" s="3"/>
      <c r="H7" s="3"/>
      <c r="I7" s="3"/>
      <c r="J7" s="3"/>
      <c r="K7" s="3"/>
      <c r="L7" s="3"/>
      <c r="M7" s="3"/>
      <c r="N7" s="3"/>
      <c r="O7" s="3"/>
      <c r="P7" s="3"/>
      <c r="Q7" s="3"/>
      <c r="R7" s="3"/>
      <c r="S7" s="3"/>
      <c r="T7" s="3"/>
      <c r="U7" s="3"/>
      <c r="V7" s="3"/>
      <c r="W7" s="3"/>
      <c r="X7" s="3"/>
      <c r="Y7" s="3"/>
      <c r="Z7" s="3"/>
    </row>
    <row r="8" ht="12.75" customHeight="1">
      <c r="A8" s="3">
        <v>7.0</v>
      </c>
      <c r="B8" s="3"/>
      <c r="C8" s="3"/>
      <c r="D8" s="3"/>
      <c r="E8" s="3"/>
      <c r="F8" s="3"/>
      <c r="G8" s="3"/>
      <c r="H8" s="3"/>
      <c r="I8" s="3"/>
      <c r="J8" s="3"/>
      <c r="K8" s="3"/>
      <c r="L8" s="3"/>
      <c r="M8" s="3"/>
      <c r="N8" s="3"/>
      <c r="O8" s="3"/>
      <c r="P8" s="3"/>
      <c r="Q8" s="3"/>
      <c r="R8" s="3"/>
      <c r="S8" s="3"/>
      <c r="T8" s="3"/>
      <c r="U8" s="3"/>
      <c r="V8" s="3"/>
      <c r="W8" s="3"/>
      <c r="X8" s="3"/>
      <c r="Y8" s="3"/>
      <c r="Z8" s="3"/>
    </row>
    <row r="9" ht="12.75" customHeight="1">
      <c r="A9" s="3">
        <v>8.0</v>
      </c>
      <c r="B9" s="3"/>
      <c r="C9" s="3"/>
      <c r="D9" s="3"/>
      <c r="E9" s="3"/>
      <c r="F9" s="3"/>
      <c r="G9" s="3"/>
      <c r="H9" s="3"/>
      <c r="I9" s="3"/>
      <c r="J9" s="3"/>
      <c r="K9" s="3"/>
      <c r="L9" s="3"/>
      <c r="M9" s="3"/>
      <c r="N9" s="3"/>
      <c r="O9" s="3"/>
      <c r="P9" s="3"/>
      <c r="Q9" s="3"/>
      <c r="R9" s="3"/>
      <c r="S9" s="3"/>
      <c r="T9" s="3"/>
      <c r="U9" s="3"/>
      <c r="V9" s="3"/>
      <c r="W9" s="3"/>
      <c r="X9" s="3"/>
      <c r="Y9" s="3"/>
      <c r="Z9" s="3"/>
    </row>
    <row r="10" ht="12.75" customHeight="1">
      <c r="A10" s="3">
        <v>9.0</v>
      </c>
      <c r="B10" s="3"/>
      <c r="C10" s="3"/>
      <c r="D10" s="3"/>
      <c r="E10" s="3"/>
      <c r="F10" s="3"/>
      <c r="G10" s="3"/>
      <c r="H10" s="3"/>
      <c r="I10" s="3"/>
      <c r="J10" s="3"/>
      <c r="K10" s="3"/>
      <c r="L10" s="3"/>
      <c r="M10" s="3"/>
      <c r="N10" s="3"/>
      <c r="O10" s="3"/>
      <c r="P10" s="3"/>
      <c r="Q10" s="3"/>
      <c r="R10" s="3"/>
      <c r="S10" s="3"/>
      <c r="T10" s="3"/>
      <c r="U10" s="3"/>
      <c r="V10" s="3"/>
      <c r="W10" s="3"/>
      <c r="X10" s="3"/>
      <c r="Y10" s="3"/>
      <c r="Z10" s="3"/>
    </row>
    <row r="11" ht="12.75" customHeight="1">
      <c r="A11" s="3">
        <v>10.0</v>
      </c>
      <c r="B11" s="3"/>
      <c r="C11" s="3"/>
      <c r="D11" s="3"/>
      <c r="E11" s="3"/>
      <c r="F11" s="3"/>
      <c r="G11" s="3"/>
      <c r="H11" s="3"/>
      <c r="I11" s="3"/>
      <c r="J11" s="3"/>
      <c r="K11" s="3"/>
      <c r="L11" s="3"/>
      <c r="M11" s="3"/>
      <c r="N11" s="3"/>
      <c r="O11" s="3"/>
      <c r="P11" s="3"/>
      <c r="Q11" s="3"/>
      <c r="R11" s="3"/>
      <c r="S11" s="3"/>
      <c r="T11" s="3"/>
      <c r="U11" s="3"/>
      <c r="V11" s="3"/>
      <c r="W11" s="3"/>
      <c r="X11" s="3"/>
      <c r="Y11" s="3"/>
      <c r="Z11" s="3"/>
    </row>
    <row r="12" ht="12.75" customHeight="1">
      <c r="A12" s="3">
        <v>11.0</v>
      </c>
      <c r="B12" s="3"/>
      <c r="C12" s="3"/>
      <c r="D12" s="3"/>
      <c r="E12" s="3"/>
      <c r="F12" s="3"/>
      <c r="G12" s="3"/>
      <c r="H12" s="3"/>
      <c r="I12" s="3"/>
      <c r="J12" s="3"/>
      <c r="K12" s="3"/>
      <c r="L12" s="3"/>
      <c r="M12" s="3"/>
      <c r="N12" s="3"/>
      <c r="O12" s="3"/>
      <c r="P12" s="3"/>
      <c r="Q12" s="3"/>
      <c r="R12" s="3"/>
      <c r="S12" s="3"/>
      <c r="T12" s="3"/>
      <c r="U12" s="3"/>
      <c r="V12" s="3"/>
      <c r="W12" s="3"/>
      <c r="X12" s="3"/>
      <c r="Y12" s="3"/>
      <c r="Z12" s="3"/>
    </row>
    <row r="13" ht="12.75" customHeight="1">
      <c r="A13" s="3">
        <v>12.0</v>
      </c>
      <c r="B13" s="3"/>
      <c r="C13" s="3"/>
      <c r="D13" s="3"/>
      <c r="E13" s="3"/>
      <c r="F13" s="3"/>
      <c r="G13" s="3"/>
      <c r="H13" s="3"/>
      <c r="I13" s="3"/>
      <c r="J13" s="3"/>
      <c r="K13" s="3"/>
      <c r="L13" s="3"/>
      <c r="M13" s="3"/>
      <c r="N13" s="3"/>
      <c r="O13" s="3"/>
      <c r="P13" s="3"/>
      <c r="Q13" s="3"/>
      <c r="R13" s="3"/>
      <c r="S13" s="3"/>
      <c r="T13" s="3"/>
      <c r="U13" s="3"/>
      <c r="V13" s="3"/>
      <c r="W13" s="3"/>
      <c r="X13" s="3"/>
      <c r="Y13" s="3"/>
      <c r="Z13" s="3"/>
    </row>
    <row r="14" ht="12.75" customHeight="1">
      <c r="A14" s="3">
        <v>13.0</v>
      </c>
      <c r="B14" s="3"/>
      <c r="C14" s="3"/>
      <c r="D14" s="3"/>
      <c r="E14" s="3"/>
      <c r="F14" s="3"/>
      <c r="G14" s="3"/>
      <c r="H14" s="3"/>
      <c r="I14" s="3"/>
      <c r="J14" s="3"/>
      <c r="K14" s="3"/>
      <c r="L14" s="3"/>
      <c r="M14" s="3"/>
      <c r="N14" s="3"/>
      <c r="O14" s="3"/>
      <c r="P14" s="3"/>
      <c r="Q14" s="3"/>
      <c r="R14" s="3"/>
      <c r="S14" s="3"/>
      <c r="T14" s="3"/>
      <c r="U14" s="3"/>
      <c r="V14" s="3"/>
      <c r="W14" s="3"/>
      <c r="X14" s="3"/>
      <c r="Y14" s="3"/>
      <c r="Z14" s="3"/>
    </row>
    <row r="15" ht="12.75" customHeight="1">
      <c r="A15" s="3">
        <v>14.0</v>
      </c>
      <c r="B15" s="3"/>
      <c r="C15" s="3"/>
      <c r="D15" s="3"/>
      <c r="E15" s="3"/>
      <c r="F15" s="3"/>
      <c r="G15" s="3"/>
      <c r="H15" s="3"/>
      <c r="I15" s="3"/>
      <c r="J15" s="3"/>
      <c r="K15" s="3"/>
      <c r="L15" s="3"/>
      <c r="M15" s="3"/>
      <c r="N15" s="3"/>
      <c r="O15" s="3"/>
      <c r="P15" s="3"/>
      <c r="Q15" s="3"/>
      <c r="R15" s="3"/>
      <c r="S15" s="3"/>
      <c r="T15" s="3"/>
      <c r="U15" s="3"/>
      <c r="V15" s="3"/>
      <c r="W15" s="3"/>
      <c r="X15" s="3"/>
      <c r="Y15" s="3"/>
      <c r="Z15" s="3"/>
    </row>
    <row r="16" ht="12.75" customHeight="1">
      <c r="A16" s="3">
        <v>15.0</v>
      </c>
      <c r="B16" s="3"/>
      <c r="C16" s="3"/>
      <c r="D16" s="3"/>
      <c r="E16" s="3"/>
      <c r="F16" s="3"/>
      <c r="G16" s="3"/>
      <c r="H16" s="3"/>
      <c r="I16" s="3"/>
      <c r="J16" s="3"/>
      <c r="K16" s="3"/>
      <c r="L16" s="3"/>
      <c r="M16" s="3"/>
      <c r="N16" s="3"/>
      <c r="O16" s="3"/>
      <c r="P16" s="3"/>
      <c r="Q16" s="3"/>
      <c r="R16" s="3"/>
      <c r="S16" s="3"/>
      <c r="T16" s="3"/>
      <c r="U16" s="3"/>
      <c r="V16" s="3"/>
      <c r="W16" s="3"/>
      <c r="X16" s="3"/>
      <c r="Y16" s="3"/>
      <c r="Z16" s="3"/>
    </row>
    <row r="17" ht="12.75" customHeight="1">
      <c r="A17" s="3">
        <v>16.0</v>
      </c>
      <c r="B17" s="3"/>
      <c r="C17" s="3"/>
      <c r="D17" s="3"/>
      <c r="E17" s="3"/>
      <c r="F17" s="3"/>
      <c r="G17" s="3"/>
      <c r="H17" s="3"/>
      <c r="I17" s="3"/>
      <c r="J17" s="3"/>
      <c r="K17" s="3"/>
      <c r="L17" s="3"/>
      <c r="M17" s="3"/>
      <c r="N17" s="3"/>
      <c r="O17" s="3"/>
      <c r="P17" s="3"/>
      <c r="Q17" s="3"/>
      <c r="R17" s="3"/>
      <c r="S17" s="3"/>
      <c r="T17" s="3"/>
      <c r="U17" s="3"/>
      <c r="V17" s="3"/>
      <c r="W17" s="3"/>
      <c r="X17" s="3"/>
      <c r="Y17" s="3"/>
      <c r="Z17" s="3"/>
    </row>
    <row r="18" ht="12.75" customHeight="1">
      <c r="A18" s="3">
        <v>17.0</v>
      </c>
      <c r="B18" s="3"/>
      <c r="C18" s="3"/>
      <c r="D18" s="3"/>
      <c r="E18" s="3"/>
      <c r="F18" s="3"/>
      <c r="G18" s="3"/>
      <c r="H18" s="3"/>
      <c r="I18" s="3"/>
      <c r="J18" s="3"/>
      <c r="K18" s="3"/>
      <c r="L18" s="3"/>
      <c r="M18" s="3"/>
      <c r="N18" s="3"/>
      <c r="O18" s="3"/>
      <c r="P18" s="3"/>
      <c r="Q18" s="3"/>
      <c r="R18" s="3"/>
      <c r="S18" s="3"/>
      <c r="T18" s="3"/>
      <c r="U18" s="3"/>
      <c r="V18" s="3"/>
      <c r="W18" s="3"/>
      <c r="X18" s="3"/>
      <c r="Y18" s="3"/>
      <c r="Z18" s="3"/>
    </row>
    <row r="19" ht="12.75" customHeight="1">
      <c r="A19" s="3">
        <v>18.0</v>
      </c>
      <c r="B19" s="3"/>
      <c r="C19" s="3"/>
      <c r="D19" s="3"/>
      <c r="E19" s="3"/>
      <c r="F19" s="3"/>
      <c r="G19" s="3"/>
      <c r="H19" s="3"/>
      <c r="I19" s="3"/>
      <c r="J19" s="3"/>
      <c r="K19" s="3"/>
      <c r="L19" s="3"/>
      <c r="M19" s="3"/>
      <c r="N19" s="3"/>
      <c r="O19" s="3"/>
      <c r="P19" s="3"/>
      <c r="Q19" s="3"/>
      <c r="R19" s="3"/>
      <c r="S19" s="3"/>
      <c r="T19" s="3"/>
      <c r="U19" s="3"/>
      <c r="V19" s="3"/>
      <c r="W19" s="3"/>
      <c r="X19" s="3"/>
      <c r="Y19" s="3"/>
      <c r="Z19" s="3"/>
    </row>
    <row r="20" ht="12.75" customHeight="1">
      <c r="A20" s="3">
        <v>19.0</v>
      </c>
      <c r="B20" s="3"/>
      <c r="C20" s="3"/>
      <c r="D20" s="3"/>
      <c r="E20" s="3"/>
      <c r="F20" s="3"/>
      <c r="G20" s="3"/>
      <c r="H20" s="3"/>
      <c r="I20" s="3"/>
      <c r="J20" s="3"/>
      <c r="K20" s="3"/>
      <c r="L20" s="3"/>
      <c r="M20" s="3"/>
      <c r="N20" s="3"/>
      <c r="O20" s="3"/>
      <c r="P20" s="3"/>
      <c r="Q20" s="3"/>
      <c r="R20" s="3"/>
      <c r="S20" s="3"/>
      <c r="T20" s="3"/>
      <c r="U20" s="3"/>
      <c r="V20" s="3"/>
      <c r="W20" s="3"/>
      <c r="X20" s="3"/>
      <c r="Y20" s="3"/>
      <c r="Z20" s="3"/>
    </row>
    <row r="21" ht="12.75" customHeight="1">
      <c r="A21" s="3">
        <v>20.0</v>
      </c>
      <c r="B21" s="3"/>
      <c r="C21" s="3"/>
      <c r="D21" s="3"/>
      <c r="E21" s="3"/>
      <c r="F21" s="3"/>
      <c r="G21" s="3"/>
      <c r="H21" s="3"/>
      <c r="I21" s="3"/>
      <c r="J21" s="3"/>
      <c r="K21" s="3"/>
      <c r="L21" s="3"/>
      <c r="M21" s="3"/>
      <c r="N21" s="3"/>
      <c r="O21" s="3"/>
      <c r="P21" s="3"/>
      <c r="Q21" s="3"/>
      <c r="R21" s="3"/>
      <c r="S21" s="3"/>
      <c r="T21" s="3"/>
      <c r="U21" s="3"/>
      <c r="V21" s="3"/>
      <c r="W21" s="3"/>
      <c r="X21" s="3"/>
      <c r="Y21" s="3"/>
      <c r="Z21" s="3"/>
    </row>
    <row r="22" ht="12.75" customHeight="1">
      <c r="A22" s="3">
        <v>21.0</v>
      </c>
      <c r="B22" s="3"/>
      <c r="C22" s="3"/>
      <c r="D22" s="3"/>
      <c r="E22" s="3"/>
      <c r="F22" s="3"/>
      <c r="G22" s="3"/>
      <c r="H22" s="3"/>
      <c r="I22" s="3"/>
      <c r="J22" s="3"/>
      <c r="K22" s="3"/>
      <c r="L22" s="3"/>
      <c r="M22" s="3"/>
      <c r="N22" s="3"/>
      <c r="O22" s="3"/>
      <c r="P22" s="3"/>
      <c r="Q22" s="3"/>
      <c r="R22" s="3"/>
      <c r="S22" s="3"/>
      <c r="T22" s="3"/>
      <c r="U22" s="3"/>
      <c r="V22" s="3"/>
      <c r="W22" s="3"/>
      <c r="X22" s="3"/>
      <c r="Y22" s="3"/>
      <c r="Z22" s="3"/>
    </row>
    <row r="23" ht="12.75" customHeight="1">
      <c r="A23" s="3">
        <v>22.0</v>
      </c>
      <c r="B23" s="3"/>
      <c r="C23" s="3"/>
      <c r="D23" s="3"/>
      <c r="E23" s="3"/>
      <c r="F23" s="3"/>
      <c r="G23" s="3"/>
      <c r="H23" s="3"/>
      <c r="I23" s="3"/>
      <c r="J23" s="3"/>
      <c r="K23" s="3"/>
      <c r="L23" s="3"/>
      <c r="M23" s="3"/>
      <c r="N23" s="3"/>
      <c r="O23" s="3"/>
      <c r="P23" s="3"/>
      <c r="Q23" s="3"/>
      <c r="R23" s="3"/>
      <c r="S23" s="3"/>
      <c r="T23" s="3"/>
      <c r="U23" s="3"/>
      <c r="V23" s="3"/>
      <c r="W23" s="3"/>
      <c r="X23" s="3"/>
      <c r="Y23" s="3"/>
      <c r="Z23" s="3"/>
    </row>
    <row r="24" ht="12.75" customHeight="1">
      <c r="A24" s="3">
        <v>23.0</v>
      </c>
      <c r="B24" s="3"/>
      <c r="C24" s="3"/>
      <c r="D24" s="3"/>
      <c r="E24" s="3"/>
      <c r="F24" s="3"/>
      <c r="G24" s="3"/>
      <c r="H24" s="3"/>
      <c r="I24" s="3"/>
      <c r="J24" s="3"/>
      <c r="K24" s="3"/>
      <c r="L24" s="3"/>
      <c r="M24" s="3"/>
      <c r="N24" s="3"/>
      <c r="O24" s="3"/>
      <c r="P24" s="3"/>
      <c r="Q24" s="3"/>
      <c r="R24" s="3"/>
      <c r="S24" s="3"/>
      <c r="T24" s="3"/>
      <c r="U24" s="3"/>
      <c r="V24" s="3"/>
      <c r="W24" s="3"/>
      <c r="X24" s="3"/>
      <c r="Y24" s="3"/>
      <c r="Z24" s="3"/>
    </row>
    <row r="25" ht="12.75" customHeight="1">
      <c r="A25" s="3">
        <v>24.0</v>
      </c>
      <c r="B25" s="3"/>
      <c r="C25" s="3"/>
      <c r="D25" s="3"/>
      <c r="E25" s="3"/>
      <c r="F25" s="3"/>
      <c r="G25" s="3"/>
      <c r="H25" s="3"/>
      <c r="I25" s="3"/>
      <c r="J25" s="3"/>
      <c r="K25" s="3"/>
      <c r="L25" s="3"/>
      <c r="M25" s="3"/>
      <c r="N25" s="3"/>
      <c r="O25" s="3"/>
      <c r="P25" s="3"/>
      <c r="Q25" s="3"/>
      <c r="R25" s="3"/>
      <c r="S25" s="3"/>
      <c r="T25" s="3"/>
      <c r="U25" s="3"/>
      <c r="V25" s="3"/>
      <c r="W25" s="3"/>
      <c r="X25" s="3"/>
      <c r="Y25" s="3"/>
      <c r="Z25" s="3"/>
    </row>
    <row r="26" ht="12.75" customHeight="1">
      <c r="A26" s="3">
        <v>25.0</v>
      </c>
      <c r="B26" s="3"/>
      <c r="C26" s="3"/>
      <c r="D26" s="3"/>
      <c r="E26" s="3"/>
      <c r="F26" s="3"/>
      <c r="G26" s="3"/>
      <c r="H26" s="3"/>
      <c r="I26" s="3"/>
      <c r="J26" s="3"/>
      <c r="K26" s="3"/>
      <c r="L26" s="3"/>
      <c r="M26" s="3"/>
      <c r="N26" s="3"/>
      <c r="O26" s="3"/>
      <c r="P26" s="3"/>
      <c r="Q26" s="3"/>
      <c r="R26" s="3"/>
      <c r="S26" s="3"/>
      <c r="T26" s="3"/>
      <c r="U26" s="3"/>
      <c r="V26" s="3"/>
      <c r="W26" s="3"/>
      <c r="X26" s="3"/>
      <c r="Y26" s="3"/>
      <c r="Z26" s="3"/>
    </row>
    <row r="27" ht="12.75" customHeight="1">
      <c r="A27" s="3">
        <v>26.0</v>
      </c>
      <c r="B27" s="3"/>
      <c r="C27" s="3"/>
      <c r="D27" s="3"/>
      <c r="E27" s="3"/>
      <c r="F27" s="3"/>
      <c r="G27" s="3"/>
      <c r="H27" s="3"/>
      <c r="I27" s="3"/>
      <c r="J27" s="3"/>
      <c r="K27" s="3"/>
      <c r="L27" s="3"/>
      <c r="M27" s="3"/>
      <c r="N27" s="3"/>
      <c r="O27" s="3"/>
      <c r="P27" s="3"/>
      <c r="Q27" s="3"/>
      <c r="R27" s="3"/>
      <c r="S27" s="3"/>
      <c r="T27" s="3"/>
      <c r="U27" s="3"/>
      <c r="V27" s="3"/>
      <c r="W27" s="3"/>
      <c r="X27" s="3"/>
      <c r="Y27" s="3"/>
      <c r="Z27" s="3"/>
    </row>
    <row r="28" ht="12.75" customHeight="1">
      <c r="A28" s="3">
        <v>27.0</v>
      </c>
      <c r="B28" s="3"/>
      <c r="C28" s="3"/>
      <c r="D28" s="3"/>
      <c r="E28" s="3"/>
      <c r="F28" s="3"/>
      <c r="G28" s="3"/>
      <c r="H28" s="3"/>
      <c r="I28" s="3"/>
      <c r="J28" s="3"/>
      <c r="K28" s="3"/>
      <c r="L28" s="3"/>
      <c r="M28" s="3"/>
      <c r="N28" s="3"/>
      <c r="O28" s="3"/>
      <c r="P28" s="3"/>
      <c r="Q28" s="3"/>
      <c r="R28" s="3"/>
      <c r="S28" s="3"/>
      <c r="T28" s="3"/>
      <c r="U28" s="3"/>
      <c r="V28" s="3"/>
      <c r="W28" s="3"/>
      <c r="X28" s="3"/>
      <c r="Y28" s="3"/>
      <c r="Z28" s="3"/>
    </row>
    <row r="29" ht="12.75" customHeight="1">
      <c r="A29" s="3">
        <v>28.0</v>
      </c>
      <c r="B29" s="3"/>
      <c r="C29" s="3"/>
      <c r="D29" s="3"/>
      <c r="E29" s="3"/>
      <c r="F29" s="3"/>
      <c r="G29" s="3"/>
      <c r="H29" s="3"/>
      <c r="I29" s="3"/>
      <c r="J29" s="3"/>
      <c r="K29" s="3"/>
      <c r="L29" s="3"/>
      <c r="M29" s="3"/>
      <c r="N29" s="3"/>
      <c r="O29" s="3"/>
      <c r="P29" s="3"/>
      <c r="Q29" s="3"/>
      <c r="R29" s="3"/>
      <c r="S29" s="3"/>
      <c r="T29" s="3"/>
      <c r="U29" s="3"/>
      <c r="V29" s="3"/>
      <c r="W29" s="3"/>
      <c r="X29" s="3"/>
      <c r="Y29" s="3"/>
      <c r="Z29" s="3"/>
    </row>
    <row r="30" ht="12.75" customHeight="1">
      <c r="A30" s="3">
        <v>29.0</v>
      </c>
      <c r="B30" s="3"/>
      <c r="C30" s="3"/>
      <c r="D30" s="3"/>
      <c r="E30" s="3"/>
      <c r="F30" s="3"/>
      <c r="G30" s="3"/>
      <c r="H30" s="3"/>
      <c r="I30" s="3"/>
      <c r="J30" s="3"/>
      <c r="K30" s="3"/>
      <c r="L30" s="3"/>
      <c r="M30" s="3"/>
      <c r="N30" s="3"/>
      <c r="O30" s="3"/>
      <c r="P30" s="3"/>
      <c r="Q30" s="3"/>
      <c r="R30" s="3"/>
      <c r="S30" s="3"/>
      <c r="T30" s="3"/>
      <c r="U30" s="3"/>
      <c r="V30" s="3"/>
      <c r="W30" s="3"/>
      <c r="X30" s="3"/>
      <c r="Y30" s="3"/>
      <c r="Z30" s="3"/>
    </row>
    <row r="31" ht="12.75" customHeight="1">
      <c r="A31" s="3">
        <v>30.0</v>
      </c>
      <c r="B31" s="3"/>
      <c r="C31" s="3"/>
      <c r="D31" s="3"/>
      <c r="E31" s="3"/>
      <c r="F31" s="3"/>
      <c r="G31" s="3"/>
      <c r="H31" s="3"/>
      <c r="I31" s="3"/>
      <c r="J31" s="3"/>
      <c r="K31" s="3"/>
      <c r="L31" s="3"/>
      <c r="M31" s="3"/>
      <c r="N31" s="3"/>
      <c r="O31" s="3"/>
      <c r="P31" s="3"/>
      <c r="Q31" s="3"/>
      <c r="R31" s="3"/>
      <c r="S31" s="3"/>
      <c r="T31" s="3"/>
      <c r="U31" s="3"/>
      <c r="V31" s="3"/>
      <c r="W31" s="3"/>
      <c r="X31" s="3"/>
      <c r="Y31" s="3"/>
      <c r="Z31" s="3"/>
    </row>
    <row r="32" ht="12.75" customHeight="1">
      <c r="A32" s="3">
        <v>31.0</v>
      </c>
      <c r="B32" s="3"/>
      <c r="C32" s="3"/>
      <c r="D32" s="3"/>
      <c r="E32" s="3"/>
      <c r="F32" s="3"/>
      <c r="G32" s="3"/>
      <c r="H32" s="3"/>
      <c r="I32" s="3"/>
      <c r="J32" s="3"/>
      <c r="K32" s="3"/>
      <c r="L32" s="3"/>
      <c r="M32" s="3"/>
      <c r="N32" s="3"/>
      <c r="O32" s="3"/>
      <c r="P32" s="3"/>
      <c r="Q32" s="3"/>
      <c r="R32" s="3"/>
      <c r="S32" s="3"/>
      <c r="T32" s="3"/>
      <c r="U32" s="3"/>
      <c r="V32" s="3"/>
      <c r="W32" s="3"/>
      <c r="X32" s="3"/>
      <c r="Y32" s="3"/>
      <c r="Z32" s="3"/>
    </row>
    <row r="33" ht="12.75" customHeight="1">
      <c r="A33" s="3">
        <v>32.0</v>
      </c>
      <c r="B33" s="3"/>
      <c r="C33" s="3"/>
      <c r="D33" s="3"/>
      <c r="E33" s="3"/>
      <c r="F33" s="3"/>
      <c r="G33" s="3"/>
      <c r="H33" s="3"/>
      <c r="I33" s="3"/>
      <c r="J33" s="3"/>
      <c r="K33" s="3"/>
      <c r="L33" s="3"/>
      <c r="M33" s="3"/>
      <c r="N33" s="3"/>
      <c r="O33" s="3"/>
      <c r="P33" s="3"/>
      <c r="Q33" s="3"/>
      <c r="R33" s="3"/>
      <c r="S33" s="3"/>
      <c r="T33" s="3"/>
      <c r="U33" s="3"/>
      <c r="V33" s="3"/>
      <c r="W33" s="3"/>
      <c r="X33" s="3"/>
      <c r="Y33" s="3"/>
      <c r="Z33" s="3"/>
    </row>
    <row r="34" ht="12.75" customHeight="1">
      <c r="A34" s="3">
        <v>33.0</v>
      </c>
      <c r="B34" s="3"/>
      <c r="C34" s="3"/>
      <c r="D34" s="3"/>
      <c r="E34" s="3"/>
      <c r="F34" s="3"/>
      <c r="G34" s="3"/>
      <c r="H34" s="3"/>
      <c r="I34" s="3"/>
      <c r="J34" s="3"/>
      <c r="K34" s="3"/>
      <c r="L34" s="3"/>
      <c r="M34" s="3"/>
      <c r="N34" s="3"/>
      <c r="O34" s="3"/>
      <c r="P34" s="3"/>
      <c r="Q34" s="3"/>
      <c r="R34" s="3"/>
      <c r="S34" s="3"/>
      <c r="T34" s="3"/>
      <c r="U34" s="3"/>
      <c r="V34" s="3"/>
      <c r="W34" s="3"/>
      <c r="X34" s="3"/>
      <c r="Y34" s="3"/>
      <c r="Z34" s="3"/>
    </row>
    <row r="35" ht="12.75" customHeight="1">
      <c r="A35" s="3">
        <v>34.0</v>
      </c>
      <c r="B35" s="3"/>
      <c r="C35" s="3"/>
      <c r="D35" s="3"/>
      <c r="E35" s="3"/>
      <c r="F35" s="3"/>
      <c r="G35" s="3"/>
      <c r="H35" s="3"/>
      <c r="I35" s="3"/>
      <c r="J35" s="3"/>
      <c r="K35" s="3"/>
      <c r="L35" s="3"/>
      <c r="M35" s="3"/>
      <c r="N35" s="3"/>
      <c r="O35" s="3"/>
      <c r="P35" s="3"/>
      <c r="Q35" s="3"/>
      <c r="R35" s="3"/>
      <c r="S35" s="3"/>
      <c r="T35" s="3"/>
      <c r="U35" s="3"/>
      <c r="V35" s="3"/>
      <c r="W35" s="3"/>
      <c r="X35" s="3"/>
      <c r="Y35" s="3"/>
      <c r="Z35" s="3"/>
    </row>
    <row r="36" ht="12.75" customHeight="1">
      <c r="A36" s="3">
        <v>35.0</v>
      </c>
      <c r="B36" s="3"/>
      <c r="C36" s="3"/>
      <c r="D36" s="3"/>
      <c r="E36" s="3"/>
      <c r="F36" s="3"/>
      <c r="G36" s="3"/>
      <c r="H36" s="3"/>
      <c r="I36" s="3"/>
      <c r="J36" s="3"/>
      <c r="K36" s="3"/>
      <c r="L36" s="3"/>
      <c r="M36" s="3"/>
      <c r="N36" s="3"/>
      <c r="O36" s="3"/>
      <c r="P36" s="3"/>
      <c r="Q36" s="3"/>
      <c r="R36" s="3"/>
      <c r="S36" s="3"/>
      <c r="T36" s="3"/>
      <c r="U36" s="3"/>
      <c r="V36" s="3"/>
      <c r="W36" s="3"/>
      <c r="X36" s="3"/>
      <c r="Y36" s="3"/>
      <c r="Z36" s="3"/>
    </row>
    <row r="37" ht="12.75" customHeight="1">
      <c r="A37" s="3">
        <v>36.0</v>
      </c>
      <c r="B37" s="3"/>
      <c r="C37" s="3"/>
      <c r="D37" s="3"/>
      <c r="E37" s="3"/>
      <c r="F37" s="3"/>
      <c r="G37" s="3"/>
      <c r="H37" s="3"/>
      <c r="I37" s="3"/>
      <c r="J37" s="3"/>
      <c r="K37" s="3"/>
      <c r="L37" s="3"/>
      <c r="M37" s="3"/>
      <c r="N37" s="3"/>
      <c r="O37" s="3"/>
      <c r="P37" s="3"/>
      <c r="Q37" s="3"/>
      <c r="R37" s="3"/>
      <c r="S37" s="3"/>
      <c r="T37" s="3"/>
      <c r="U37" s="3"/>
      <c r="V37" s="3"/>
      <c r="W37" s="3"/>
      <c r="X37" s="3"/>
      <c r="Y37" s="3"/>
      <c r="Z37" s="3"/>
    </row>
    <row r="38" ht="12.75" customHeight="1">
      <c r="A38" s="3">
        <v>37.0</v>
      </c>
      <c r="B38" s="3"/>
      <c r="C38" s="3"/>
      <c r="D38" s="3"/>
      <c r="E38" s="3"/>
      <c r="F38" s="3"/>
      <c r="G38" s="3"/>
      <c r="H38" s="3"/>
      <c r="I38" s="3"/>
      <c r="J38" s="3"/>
      <c r="K38" s="3"/>
      <c r="L38" s="3"/>
      <c r="M38" s="3"/>
      <c r="N38" s="3"/>
      <c r="O38" s="3"/>
      <c r="P38" s="3"/>
      <c r="Q38" s="3"/>
      <c r="R38" s="3"/>
      <c r="S38" s="3"/>
      <c r="T38" s="3"/>
      <c r="U38" s="3"/>
      <c r="V38" s="3"/>
      <c r="W38" s="3"/>
      <c r="X38" s="3"/>
      <c r="Y38" s="3"/>
      <c r="Z38" s="3"/>
    </row>
    <row r="39" ht="12.75" customHeight="1">
      <c r="A39" s="3">
        <v>38.0</v>
      </c>
      <c r="B39" s="3"/>
      <c r="C39" s="3"/>
      <c r="D39" s="3"/>
      <c r="E39" s="3"/>
      <c r="F39" s="3"/>
      <c r="G39" s="3"/>
      <c r="H39" s="3"/>
      <c r="I39" s="3"/>
      <c r="J39" s="3"/>
      <c r="K39" s="3"/>
      <c r="L39" s="3"/>
      <c r="M39" s="3"/>
      <c r="N39" s="3"/>
      <c r="O39" s="3"/>
      <c r="P39" s="3"/>
      <c r="Q39" s="3"/>
      <c r="R39" s="3"/>
      <c r="S39" s="3"/>
      <c r="T39" s="3"/>
      <c r="U39" s="3"/>
      <c r="V39" s="3"/>
      <c r="W39" s="3"/>
      <c r="X39" s="3"/>
      <c r="Y39" s="3"/>
      <c r="Z39" s="3"/>
    </row>
    <row r="40" ht="12.75" customHeight="1">
      <c r="A40" s="3">
        <v>39.0</v>
      </c>
      <c r="B40" s="3"/>
      <c r="C40" s="3"/>
      <c r="D40" s="3"/>
      <c r="E40" s="3"/>
      <c r="F40" s="3"/>
      <c r="G40" s="3"/>
      <c r="H40" s="3"/>
      <c r="I40" s="3"/>
      <c r="J40" s="3"/>
      <c r="K40" s="3"/>
      <c r="L40" s="3"/>
      <c r="M40" s="3"/>
      <c r="N40" s="3"/>
      <c r="O40" s="3"/>
      <c r="P40" s="3"/>
      <c r="Q40" s="3"/>
      <c r="R40" s="3"/>
      <c r="S40" s="3"/>
      <c r="T40" s="3"/>
      <c r="U40" s="3"/>
      <c r="V40" s="3"/>
      <c r="W40" s="3"/>
      <c r="X40" s="3"/>
      <c r="Y40" s="3"/>
      <c r="Z40" s="3"/>
    </row>
    <row r="41" ht="12.75" customHeight="1">
      <c r="A41" s="3">
        <v>40.0</v>
      </c>
      <c r="B41" s="3"/>
      <c r="C41" s="3"/>
      <c r="D41" s="3"/>
      <c r="E41" s="3"/>
      <c r="F41" s="3"/>
      <c r="G41" s="3"/>
      <c r="H41" s="3"/>
      <c r="I41" s="3"/>
      <c r="J41" s="3"/>
      <c r="K41" s="3"/>
      <c r="L41" s="3"/>
      <c r="M41" s="3"/>
      <c r="N41" s="3"/>
      <c r="O41" s="3"/>
      <c r="P41" s="3"/>
      <c r="Q41" s="3"/>
      <c r="R41" s="3"/>
      <c r="S41" s="3"/>
      <c r="T41" s="3"/>
      <c r="U41" s="3"/>
      <c r="V41" s="3"/>
      <c r="W41" s="3"/>
      <c r="X41" s="3"/>
      <c r="Y41" s="3"/>
      <c r="Z41" s="3"/>
    </row>
    <row r="42" ht="12.75" customHeight="1">
      <c r="A42" s="3">
        <v>41.0</v>
      </c>
      <c r="B42" s="3"/>
      <c r="C42" s="3"/>
      <c r="D42" s="3"/>
      <c r="E42" s="3"/>
      <c r="F42" s="3"/>
      <c r="G42" s="3"/>
      <c r="H42" s="3"/>
      <c r="I42" s="3"/>
      <c r="J42" s="3"/>
      <c r="K42" s="3"/>
      <c r="L42" s="3"/>
      <c r="M42" s="3"/>
      <c r="N42" s="3"/>
      <c r="O42" s="3"/>
      <c r="P42" s="3"/>
      <c r="Q42" s="3"/>
      <c r="R42" s="3"/>
      <c r="S42" s="3"/>
      <c r="T42" s="3"/>
      <c r="U42" s="3"/>
      <c r="V42" s="3"/>
      <c r="W42" s="3"/>
      <c r="X42" s="3"/>
      <c r="Y42" s="3"/>
      <c r="Z42" s="3"/>
    </row>
    <row r="43" ht="12.75" customHeight="1">
      <c r="A43" s="3">
        <v>42.0</v>
      </c>
      <c r="B43" s="3"/>
      <c r="C43" s="3"/>
      <c r="D43" s="3"/>
      <c r="E43" s="3"/>
      <c r="F43" s="3"/>
      <c r="G43" s="3"/>
      <c r="H43" s="3"/>
      <c r="I43" s="3"/>
      <c r="J43" s="3"/>
      <c r="K43" s="3"/>
      <c r="L43" s="3"/>
      <c r="M43" s="3"/>
      <c r="N43" s="3"/>
      <c r="O43" s="3"/>
      <c r="P43" s="3"/>
      <c r="Q43" s="3"/>
      <c r="R43" s="3"/>
      <c r="S43" s="3"/>
      <c r="T43" s="3"/>
      <c r="U43" s="3"/>
      <c r="V43" s="3"/>
      <c r="W43" s="3"/>
      <c r="X43" s="3"/>
      <c r="Y43" s="3"/>
      <c r="Z43" s="3"/>
    </row>
    <row r="44" ht="12.75" customHeight="1">
      <c r="A44" s="3">
        <v>43.0</v>
      </c>
      <c r="B44" s="3"/>
      <c r="C44" s="3"/>
      <c r="D44" s="3"/>
      <c r="E44" s="3"/>
      <c r="F44" s="3"/>
      <c r="G44" s="3"/>
      <c r="H44" s="3"/>
      <c r="I44" s="3"/>
      <c r="J44" s="3"/>
      <c r="K44" s="3"/>
      <c r="L44" s="3"/>
      <c r="M44" s="3"/>
      <c r="N44" s="3"/>
      <c r="O44" s="3"/>
      <c r="P44" s="3"/>
      <c r="Q44" s="3"/>
      <c r="R44" s="3"/>
      <c r="S44" s="3"/>
      <c r="T44" s="3"/>
      <c r="U44" s="3"/>
      <c r="V44" s="3"/>
      <c r="W44" s="3"/>
      <c r="X44" s="3"/>
      <c r="Y44" s="3"/>
      <c r="Z44" s="3"/>
    </row>
    <row r="45" ht="12.75" customHeight="1">
      <c r="A45" s="3">
        <v>44.0</v>
      </c>
      <c r="B45" s="3"/>
      <c r="C45" s="3"/>
      <c r="D45" s="3"/>
      <c r="E45" s="3"/>
      <c r="F45" s="3"/>
      <c r="G45" s="3"/>
      <c r="H45" s="3"/>
      <c r="I45" s="3"/>
      <c r="J45" s="3"/>
      <c r="K45" s="3"/>
      <c r="L45" s="3"/>
      <c r="M45" s="3"/>
      <c r="N45" s="3"/>
      <c r="O45" s="3"/>
      <c r="P45" s="3"/>
      <c r="Q45" s="3"/>
      <c r="R45" s="3"/>
      <c r="S45" s="3"/>
      <c r="T45" s="3"/>
      <c r="U45" s="3"/>
      <c r="V45" s="3"/>
      <c r="W45" s="3"/>
      <c r="X45" s="3"/>
      <c r="Y45" s="3"/>
      <c r="Z45" s="3"/>
    </row>
    <row r="46" ht="12.75" customHeight="1">
      <c r="A46" s="3">
        <v>45.0</v>
      </c>
      <c r="B46" s="3"/>
      <c r="C46" s="3"/>
      <c r="D46" s="3"/>
      <c r="E46" s="3"/>
      <c r="F46" s="3"/>
      <c r="G46" s="3"/>
      <c r="H46" s="3"/>
      <c r="I46" s="3"/>
      <c r="J46" s="3"/>
      <c r="K46" s="3"/>
      <c r="L46" s="3"/>
      <c r="M46" s="3"/>
      <c r="N46" s="3"/>
      <c r="O46" s="3"/>
      <c r="P46" s="3"/>
      <c r="Q46" s="3"/>
      <c r="R46" s="3"/>
      <c r="S46" s="3"/>
      <c r="T46" s="3"/>
      <c r="U46" s="3"/>
      <c r="V46" s="3"/>
      <c r="W46" s="3"/>
      <c r="X46" s="3"/>
      <c r="Y46" s="3"/>
      <c r="Z46" s="3"/>
    </row>
    <row r="47" ht="12.75" customHeight="1">
      <c r="A47" s="3">
        <v>46.0</v>
      </c>
      <c r="B47" s="3"/>
      <c r="C47" s="3"/>
      <c r="D47" s="3"/>
      <c r="E47" s="3"/>
      <c r="F47" s="3"/>
      <c r="G47" s="3"/>
      <c r="H47" s="3"/>
      <c r="I47" s="3"/>
      <c r="J47" s="3"/>
      <c r="K47" s="3"/>
      <c r="L47" s="3"/>
      <c r="M47" s="3"/>
      <c r="N47" s="3"/>
      <c r="O47" s="3"/>
      <c r="P47" s="3"/>
      <c r="Q47" s="3"/>
      <c r="R47" s="3"/>
      <c r="S47" s="3"/>
      <c r="T47" s="3"/>
      <c r="U47" s="3"/>
      <c r="V47" s="3"/>
      <c r="W47" s="3"/>
      <c r="X47" s="3"/>
      <c r="Y47" s="3"/>
      <c r="Z47" s="3"/>
    </row>
    <row r="48" ht="12.75" customHeight="1">
      <c r="A48" s="3">
        <v>47.0</v>
      </c>
      <c r="B48" s="3"/>
      <c r="C48" s="3"/>
      <c r="D48" s="3"/>
      <c r="E48" s="3"/>
      <c r="F48" s="3"/>
      <c r="G48" s="3"/>
      <c r="H48" s="3"/>
      <c r="I48" s="3"/>
      <c r="J48" s="3"/>
      <c r="K48" s="3"/>
      <c r="L48" s="3"/>
      <c r="M48" s="3"/>
      <c r="N48" s="3"/>
      <c r="O48" s="3"/>
      <c r="P48" s="3"/>
      <c r="Q48" s="3"/>
      <c r="R48" s="3"/>
      <c r="S48" s="3"/>
      <c r="T48" s="3"/>
      <c r="U48" s="3"/>
      <c r="V48" s="3"/>
      <c r="W48" s="3"/>
      <c r="X48" s="3"/>
      <c r="Y48" s="3"/>
      <c r="Z48" s="3"/>
    </row>
    <row r="49" ht="12.75" customHeight="1">
      <c r="A49" s="3">
        <v>48.0</v>
      </c>
      <c r="B49" s="3"/>
      <c r="C49" s="3"/>
      <c r="D49" s="3"/>
      <c r="E49" s="3"/>
      <c r="F49" s="3"/>
      <c r="G49" s="3"/>
      <c r="H49" s="3"/>
      <c r="I49" s="3"/>
      <c r="J49" s="3"/>
      <c r="K49" s="3"/>
      <c r="L49" s="3"/>
      <c r="M49" s="3"/>
      <c r="N49" s="3"/>
      <c r="O49" s="3"/>
      <c r="P49" s="3"/>
      <c r="Q49" s="3"/>
      <c r="R49" s="3"/>
      <c r="S49" s="3"/>
      <c r="T49" s="3"/>
      <c r="U49" s="3"/>
      <c r="V49" s="3"/>
      <c r="W49" s="3"/>
      <c r="X49" s="3"/>
      <c r="Y49" s="3"/>
      <c r="Z49" s="3"/>
    </row>
    <row r="50" ht="12.75" customHeight="1">
      <c r="A50" s="3">
        <v>49.0</v>
      </c>
      <c r="B50" s="3"/>
      <c r="C50" s="3"/>
      <c r="D50" s="3"/>
      <c r="E50" s="3"/>
      <c r="F50" s="3"/>
      <c r="G50" s="3"/>
      <c r="H50" s="3"/>
      <c r="I50" s="3"/>
      <c r="J50" s="3"/>
      <c r="K50" s="3"/>
      <c r="L50" s="3"/>
      <c r="M50" s="3"/>
      <c r="N50" s="3"/>
      <c r="O50" s="3"/>
      <c r="P50" s="3"/>
      <c r="Q50" s="3"/>
      <c r="R50" s="3"/>
      <c r="S50" s="3"/>
      <c r="T50" s="3"/>
      <c r="U50" s="3"/>
      <c r="V50" s="3"/>
      <c r="W50" s="3"/>
      <c r="X50" s="3"/>
      <c r="Y50" s="3"/>
      <c r="Z50" s="3"/>
    </row>
    <row r="51" ht="12.75" customHeight="1">
      <c r="A51" s="3">
        <v>50.0</v>
      </c>
      <c r="B51" s="3"/>
      <c r="C51" s="3"/>
      <c r="D51" s="3"/>
      <c r="E51" s="3"/>
      <c r="F51" s="3"/>
      <c r="G51" s="3"/>
      <c r="H51" s="3"/>
      <c r="I51" s="3"/>
      <c r="J51" s="3"/>
      <c r="K51" s="3"/>
      <c r="L51" s="3"/>
      <c r="M51" s="3"/>
      <c r="N51" s="3"/>
      <c r="O51" s="3"/>
      <c r="P51" s="3"/>
      <c r="Q51" s="3"/>
      <c r="R51" s="3"/>
      <c r="S51" s="3"/>
      <c r="T51" s="3"/>
      <c r="U51" s="3"/>
      <c r="V51" s="3"/>
      <c r="W51" s="3"/>
      <c r="X51" s="3"/>
      <c r="Y51" s="3"/>
      <c r="Z51" s="3"/>
    </row>
    <row r="52"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2011-02-22T14:15:27Z</dcterms:created>
  <dc:creator>YanZheng</dc:creator>
</cp:coreProperties>
</file>