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autoCompressPictures="0" defaultThemeVersion="124226"/>
  <mc:AlternateContent xmlns:mc="http://schemas.openxmlformats.org/markup-compatibility/2006">
    <mc:Choice Requires="x15">
      <x15ac:absPath xmlns:x15ac="http://schemas.microsoft.com/office/spreadsheetml/2010/11/ac" url="H:\Backup 2142017\Documents\Six Year Plan\July 1 2022\"/>
    </mc:Choice>
  </mc:AlternateContent>
  <xr:revisionPtr revIDLastSave="0" documentId="13_ncr:1_{0CB09716-7F7F-453F-BE42-41C10A8F2436}" xr6:coauthVersionLast="36" xr6:coauthVersionMax="36" xr10:uidLastSave="{00000000-0000-0000-0000-000000000000}"/>
  <bookViews>
    <workbookView xWindow="0" yWindow="0" windowWidth="28800" windowHeight="12225" activeTab="4"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externalReferences>
    <externalReference r:id="rId10"/>
  </externalReferences>
  <definedNames>
    <definedName name="_xlnm.Print_Area" localSheetId="4">'3-Academic-Financial'!$A$1:$R$59</definedName>
    <definedName name="_xlnm.Print_Area" localSheetId="5">'4-GF Request'!$A$1:$L$13</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M37" i="5" l="1"/>
  <c r="K40" i="5" l="1"/>
  <c r="K39" i="5"/>
  <c r="K38" i="5"/>
  <c r="L49" i="5"/>
  <c r="N41" i="5"/>
  <c r="M41" i="5" s="1"/>
  <c r="O41" i="5"/>
  <c r="P56" i="28" l="1"/>
  <c r="P55" i="28"/>
  <c r="N56" i="28"/>
  <c r="N55" i="28"/>
  <c r="P43" i="28"/>
  <c r="P42" i="28"/>
  <c r="N43" i="28"/>
  <c r="N42" i="28"/>
  <c r="M46" i="5" l="1"/>
  <c r="J31" i="5"/>
  <c r="K31" i="5"/>
  <c r="L31" i="5"/>
  <c r="M31" i="5"/>
  <c r="N31" i="5"/>
  <c r="O31" i="5"/>
  <c r="J33" i="5"/>
  <c r="M33" i="5"/>
  <c r="J35" i="5"/>
  <c r="M35" i="5"/>
  <c r="J37" i="5"/>
  <c r="J38" i="5"/>
  <c r="L38" i="5"/>
  <c r="M38" i="5"/>
  <c r="N38" i="5"/>
  <c r="O38" i="5"/>
  <c r="L39" i="5"/>
  <c r="J39" i="5" s="1"/>
  <c r="M39" i="5"/>
  <c r="O39" i="5"/>
  <c r="J40" i="5"/>
  <c r="L40" i="5"/>
  <c r="N40" i="5"/>
  <c r="M40" i="5" s="1"/>
  <c r="O40" i="5"/>
  <c r="J42" i="5"/>
  <c r="N42" i="5"/>
  <c r="M42" i="5" s="1"/>
  <c r="J43" i="5"/>
  <c r="K43" i="5"/>
  <c r="L43" i="5"/>
  <c r="N43" i="5"/>
  <c r="M43" i="5" s="1"/>
  <c r="O43" i="5"/>
  <c r="K44" i="5"/>
  <c r="J44" i="5" s="1"/>
  <c r="L44" i="5"/>
  <c r="N44" i="5"/>
  <c r="O44" i="5"/>
  <c r="M44" i="5" s="1"/>
  <c r="K45" i="5"/>
  <c r="L45" i="5"/>
  <c r="J45" i="5" s="1"/>
  <c r="M45" i="5"/>
  <c r="N45" i="5"/>
  <c r="O45" i="5"/>
  <c r="K46" i="5"/>
  <c r="J46" i="5" s="1"/>
  <c r="N46" i="5"/>
  <c r="K47" i="5"/>
  <c r="J47" i="5" s="1"/>
  <c r="M47" i="5"/>
  <c r="N47" i="5"/>
  <c r="K48" i="5"/>
  <c r="J48" i="5" s="1"/>
  <c r="M48" i="5"/>
  <c r="N48" i="5"/>
  <c r="H29" i="2"/>
  <c r="H30" i="2"/>
  <c r="H28" i="2"/>
  <c r="H27" i="2"/>
  <c r="F29" i="2" l="1"/>
  <c r="G29" i="2"/>
  <c r="M56" i="28" l="1"/>
  <c r="M55" i="28"/>
  <c r="S55" i="28" s="1"/>
  <c r="M54" i="28"/>
  <c r="S54" i="28" s="1"/>
  <c r="M53" i="28"/>
  <c r="S53" i="28" s="1"/>
  <c r="M52" i="28"/>
  <c r="S52" i="28" s="1"/>
  <c r="M51" i="28"/>
  <c r="S51" i="28" s="1"/>
  <c r="M43" i="28"/>
  <c r="M42" i="28"/>
  <c r="S42" i="28" s="1"/>
  <c r="M41" i="28"/>
  <c r="S41" i="28" s="1"/>
  <c r="M40" i="28"/>
  <c r="S40" i="28" s="1"/>
  <c r="M39" i="28"/>
  <c r="S39" i="28" s="1"/>
  <c r="M38" i="28"/>
  <c r="M30" i="28"/>
  <c r="M29" i="28"/>
  <c r="M28" i="28"/>
  <c r="S28" i="28" s="1"/>
  <c r="M27" i="28"/>
  <c r="S27" i="28" s="1"/>
  <c r="M26" i="28"/>
  <c r="M25" i="28"/>
  <c r="R57" i="28"/>
  <c r="Q57" i="28"/>
  <c r="P57" i="28"/>
  <c r="N57" i="28"/>
  <c r="O57" i="28" s="1"/>
  <c r="S56" i="28"/>
  <c r="O56" i="28"/>
  <c r="O55" i="28"/>
  <c r="O54" i="28"/>
  <c r="O53" i="28"/>
  <c r="O52" i="28"/>
  <c r="T51" i="28"/>
  <c r="U51" i="28" s="1"/>
  <c r="O51" i="28"/>
  <c r="R44" i="28"/>
  <c r="Q44" i="28"/>
  <c r="P44" i="28"/>
  <c r="N44" i="28"/>
  <c r="O44" i="28" s="1"/>
  <c r="O43" i="28"/>
  <c r="S43" i="28"/>
  <c r="O42" i="28"/>
  <c r="O41" i="28"/>
  <c r="O40" i="28"/>
  <c r="O39" i="28"/>
  <c r="T38" i="28"/>
  <c r="U38" i="28" s="1"/>
  <c r="O38" i="28"/>
  <c r="R31" i="28"/>
  <c r="Q31" i="28"/>
  <c r="P31" i="28"/>
  <c r="N31" i="28"/>
  <c r="O31" i="28" s="1"/>
  <c r="O30" i="28"/>
  <c r="S30" i="28"/>
  <c r="O29" i="28"/>
  <c r="S29" i="28"/>
  <c r="O28" i="28"/>
  <c r="O27" i="28"/>
  <c r="O26" i="28"/>
  <c r="S26" i="28"/>
  <c r="T25" i="28"/>
  <c r="U25" i="28" s="1"/>
  <c r="O25" i="28"/>
  <c r="K19" i="21"/>
  <c r="J19" i="21"/>
  <c r="I19" i="21"/>
  <c r="H19" i="21"/>
  <c r="M49" i="5"/>
  <c r="K49" i="5"/>
  <c r="O25" i="5"/>
  <c r="O49" i="5" s="1"/>
  <c r="N25" i="5"/>
  <c r="N49" i="5" s="1"/>
  <c r="M25" i="5"/>
  <c r="L25" i="5"/>
  <c r="K25" i="5"/>
  <c r="J25" i="5"/>
  <c r="J49" i="5" s="1"/>
  <c r="H22" i="2"/>
  <c r="G22" i="2"/>
  <c r="F22" i="2"/>
  <c r="J15" i="29"/>
  <c r="H15" i="29"/>
  <c r="J9" i="29"/>
  <c r="H9" i="29"/>
  <c r="H23" i="2" l="1"/>
  <c r="G23" i="2"/>
  <c r="K58" i="5"/>
  <c r="J58" i="5"/>
  <c r="M57" i="28"/>
  <c r="S57" i="28"/>
  <c r="M44" i="28"/>
  <c r="S38" i="28"/>
  <c r="S44" i="28" s="1"/>
  <c r="M31" i="28"/>
  <c r="S25" i="28"/>
  <c r="S31" i="28" s="1"/>
  <c r="C15" i="28"/>
  <c r="C14" i="28"/>
  <c r="C13" i="28"/>
  <c r="C12" i="28"/>
  <c r="D19" i="21" l="1"/>
  <c r="G19" i="21"/>
  <c r="F19" i="21"/>
  <c r="E19" i="21"/>
  <c r="A2" i="21"/>
  <c r="E13" i="28" l="1"/>
  <c r="E15" i="28"/>
  <c r="E12" i="28"/>
  <c r="E14" i="28"/>
  <c r="B10" i="2" l="1"/>
  <c r="B9" i="2"/>
  <c r="B8" i="2"/>
  <c r="B7" i="2"/>
  <c r="D40" i="5" l="1"/>
  <c r="E40" i="5"/>
  <c r="F40" i="5"/>
  <c r="G40" i="5"/>
  <c r="H40" i="5"/>
  <c r="I40" i="5"/>
  <c r="E15" i="29" l="1"/>
  <c r="E9" i="29"/>
  <c r="C9" i="29"/>
  <c r="C15" i="29"/>
  <c r="A2" i="29" l="1"/>
  <c r="A2" i="28" l="1"/>
  <c r="G56" i="28"/>
  <c r="F56" i="28"/>
  <c r="E56" i="28"/>
  <c r="C56" i="28"/>
  <c r="D56" i="28" s="1"/>
  <c r="G55" i="28"/>
  <c r="F55" i="28"/>
  <c r="E55" i="28"/>
  <c r="C55" i="28"/>
  <c r="D55" i="28" s="1"/>
  <c r="G54" i="28"/>
  <c r="F54" i="28"/>
  <c r="G53" i="28"/>
  <c r="F53" i="28"/>
  <c r="G52" i="28"/>
  <c r="G43" i="28"/>
  <c r="F43" i="28"/>
  <c r="E43" i="28"/>
  <c r="C43" i="28"/>
  <c r="D43" i="28" s="1"/>
  <c r="G42" i="28"/>
  <c r="F42" i="28"/>
  <c r="E42" i="28"/>
  <c r="C42" i="28"/>
  <c r="D42" i="28" s="1"/>
  <c r="G41" i="28"/>
  <c r="F41" i="28"/>
  <c r="G40" i="28"/>
  <c r="F40" i="28"/>
  <c r="F44" i="28" s="1"/>
  <c r="G39" i="28"/>
  <c r="G30" i="28"/>
  <c r="F30" i="28"/>
  <c r="E30" i="28"/>
  <c r="C30" i="28"/>
  <c r="D30" i="28" s="1"/>
  <c r="G29" i="28"/>
  <c r="F29" i="28"/>
  <c r="E29" i="28"/>
  <c r="C29" i="28"/>
  <c r="D29" i="28" s="1"/>
  <c r="G28" i="28"/>
  <c r="F28" i="28"/>
  <c r="G27" i="28"/>
  <c r="F27" i="28"/>
  <c r="G26" i="28"/>
  <c r="G17" i="28"/>
  <c r="F17" i="28"/>
  <c r="E17" i="28"/>
  <c r="C17" i="28"/>
  <c r="D17" i="28" s="1"/>
  <c r="G16" i="28"/>
  <c r="F16" i="28"/>
  <c r="D16" i="28"/>
  <c r="G15" i="28"/>
  <c r="F15" i="28"/>
  <c r="G14" i="28"/>
  <c r="F14" i="28"/>
  <c r="G13" i="28"/>
  <c r="I12" i="28"/>
  <c r="J12" i="28" s="1"/>
  <c r="G57" i="28" l="1"/>
  <c r="F18" i="28"/>
  <c r="C18" i="28"/>
  <c r="G31" i="28"/>
  <c r="C57" i="28"/>
  <c r="C31" i="28"/>
  <c r="I38" i="28"/>
  <c r="J38" i="28" s="1"/>
  <c r="I51" i="28"/>
  <c r="J51" i="28" s="1"/>
  <c r="E18" i="28"/>
  <c r="I25" i="28"/>
  <c r="J25" i="28" s="1"/>
  <c r="C44" i="28"/>
  <c r="G44" i="28"/>
  <c r="F57" i="28"/>
  <c r="G18" i="28"/>
  <c r="E31" i="28"/>
  <c r="E44" i="28"/>
  <c r="E57" i="28"/>
  <c r="F31" i="28"/>
  <c r="E32" i="5"/>
  <c r="H44" i="5" l="1"/>
  <c r="I44" i="5"/>
  <c r="E44" i="5"/>
  <c r="F44" i="5"/>
  <c r="H47" i="5"/>
  <c r="G47" i="5" s="1"/>
  <c r="E47" i="5"/>
  <c r="D47" i="5" s="1"/>
  <c r="I39" i="5"/>
  <c r="G39" i="5" s="1"/>
  <c r="I37" i="5"/>
  <c r="G37" i="5" s="1"/>
  <c r="I35" i="5"/>
  <c r="G35" i="5" s="1"/>
  <c r="F39" i="5"/>
  <c r="D39" i="5" s="1"/>
  <c r="F37" i="5"/>
  <c r="D37" i="5" s="1"/>
  <c r="F35" i="5"/>
  <c r="D35" i="5" s="1"/>
  <c r="F33" i="5"/>
  <c r="D33" i="5" s="1"/>
  <c r="I33" i="5"/>
  <c r="G33" i="5" s="1"/>
  <c r="H48" i="5"/>
  <c r="H46" i="5"/>
  <c r="H45" i="5"/>
  <c r="I45" i="5"/>
  <c r="H43" i="5"/>
  <c r="H42" i="5"/>
  <c r="G42" i="5" s="1"/>
  <c r="H38" i="5"/>
  <c r="H36" i="5"/>
  <c r="H34" i="5"/>
  <c r="H32" i="5"/>
  <c r="I32" i="5"/>
  <c r="E48" i="5"/>
  <c r="E46" i="5"/>
  <c r="E45" i="5"/>
  <c r="E43" i="5"/>
  <c r="E42" i="5"/>
  <c r="E38" i="5"/>
  <c r="E36" i="5"/>
  <c r="E34" i="5"/>
  <c r="H23" i="5"/>
  <c r="H22" i="5"/>
  <c r="H21" i="5"/>
  <c r="H20" i="5"/>
  <c r="H19" i="5"/>
  <c r="H18" i="5"/>
  <c r="H17" i="5"/>
  <c r="H16" i="5"/>
  <c r="H15" i="5"/>
  <c r="H14" i="5"/>
  <c r="H13" i="5"/>
  <c r="H12" i="5"/>
  <c r="H11" i="5"/>
  <c r="E23" i="5"/>
  <c r="E22" i="5"/>
  <c r="E21" i="5"/>
  <c r="E20" i="5"/>
  <c r="E19" i="5"/>
  <c r="E18" i="5"/>
  <c r="E17" i="5"/>
  <c r="E16" i="5"/>
  <c r="E15" i="5"/>
  <c r="E14" i="5"/>
  <c r="E13" i="5"/>
  <c r="E12" i="5"/>
  <c r="E11" i="5"/>
  <c r="F11" i="5"/>
  <c r="I11" i="5"/>
  <c r="I43" i="5"/>
  <c r="I38" i="5"/>
  <c r="I36" i="5"/>
  <c r="I34" i="5"/>
  <c r="I23" i="5"/>
  <c r="I22" i="5"/>
  <c r="I21" i="5"/>
  <c r="I20" i="5"/>
  <c r="I19" i="5"/>
  <c r="I18" i="5"/>
  <c r="I17" i="5"/>
  <c r="I16" i="5"/>
  <c r="I15" i="5"/>
  <c r="I14" i="5"/>
  <c r="I13" i="5"/>
  <c r="I12" i="5"/>
  <c r="F45" i="5"/>
  <c r="A2" i="5"/>
  <c r="F36" i="5"/>
  <c r="F34" i="5"/>
  <c r="F32" i="5"/>
  <c r="D32" i="5" s="1"/>
  <c r="B52" i="28"/>
  <c r="B53" i="28"/>
  <c r="B54" i="28"/>
  <c r="E11" i="2"/>
  <c r="E12" i="2"/>
  <c r="E13" i="2"/>
  <c r="E14" i="2"/>
  <c r="E15" i="2"/>
  <c r="E16" i="2"/>
  <c r="E17" i="2"/>
  <c r="E18" i="2"/>
  <c r="E19" i="2"/>
  <c r="E20" i="2"/>
  <c r="B39" i="28"/>
  <c r="B40" i="28"/>
  <c r="B41" i="28"/>
  <c r="D11" i="2"/>
  <c r="D13" i="2"/>
  <c r="D15" i="2"/>
  <c r="D17" i="2"/>
  <c r="D19" i="2"/>
  <c r="D12" i="2"/>
  <c r="D14" i="2"/>
  <c r="D16" i="2"/>
  <c r="D18" i="2"/>
  <c r="D20" i="2"/>
  <c r="B26" i="28"/>
  <c r="B27" i="28"/>
  <c r="B28" i="28"/>
  <c r="C11" i="2"/>
  <c r="C12" i="2"/>
  <c r="C13" i="2"/>
  <c r="C14" i="2"/>
  <c r="C16" i="2"/>
  <c r="C18" i="2"/>
  <c r="C20" i="2"/>
  <c r="C15" i="2"/>
  <c r="C17" i="2"/>
  <c r="C19" i="2"/>
  <c r="B12" i="28"/>
  <c r="D12" i="28" s="1"/>
  <c r="B13" i="28"/>
  <c r="B14" i="28"/>
  <c r="B15" i="28"/>
  <c r="B11" i="2"/>
  <c r="B12" i="2"/>
  <c r="B13" i="2"/>
  <c r="B14" i="2"/>
  <c r="B15" i="2"/>
  <c r="B16" i="2"/>
  <c r="B17" i="2"/>
  <c r="B18" i="2"/>
  <c r="B19" i="2"/>
  <c r="B20" i="2"/>
  <c r="F43" i="5"/>
  <c r="F38" i="5"/>
  <c r="F23" i="5"/>
  <c r="F19" i="5"/>
  <c r="F18" i="5"/>
  <c r="F12" i="5"/>
  <c r="F13" i="5"/>
  <c r="F14" i="5"/>
  <c r="F16" i="5"/>
  <c r="F17" i="5"/>
  <c r="F20" i="5"/>
  <c r="F21" i="5"/>
  <c r="F22" i="5"/>
  <c r="F15" i="5"/>
  <c r="D108" i="9"/>
  <c r="G108" i="9"/>
  <c r="H108" i="9"/>
  <c r="D87" i="9"/>
  <c r="G87" i="9"/>
  <c r="H87" i="9" s="1"/>
  <c r="G66" i="9"/>
  <c r="H66" i="9" s="1"/>
  <c r="D66" i="9"/>
  <c r="D45" i="9"/>
  <c r="G45" i="9"/>
  <c r="H45" i="9"/>
  <c r="D24" i="9"/>
  <c r="G24" i="9"/>
  <c r="H24" i="9" s="1"/>
  <c r="D37" i="9"/>
  <c r="H37" i="9" s="1"/>
  <c r="G37" i="9"/>
  <c r="F47" i="9"/>
  <c r="E47" i="9"/>
  <c r="C47" i="9"/>
  <c r="B47" i="9"/>
  <c r="D46" i="9"/>
  <c r="H46" i="9" s="1"/>
  <c r="G46" i="9"/>
  <c r="G44" i="9"/>
  <c r="D44" i="9"/>
  <c r="H44" i="9"/>
  <c r="G43" i="9"/>
  <c r="D43" i="9"/>
  <c r="H43" i="9" s="1"/>
  <c r="G42" i="9"/>
  <c r="D42" i="9"/>
  <c r="G41" i="9"/>
  <c r="D41" i="9"/>
  <c r="G40" i="9"/>
  <c r="D40" i="9"/>
  <c r="G39" i="9"/>
  <c r="D39" i="9"/>
  <c r="H39" i="9" s="1"/>
  <c r="G38" i="9"/>
  <c r="D38" i="9"/>
  <c r="G36" i="9"/>
  <c r="D36" i="9"/>
  <c r="G34" i="9"/>
  <c r="D34" i="9"/>
  <c r="H34" i="9"/>
  <c r="G33" i="9"/>
  <c r="D33" i="9"/>
  <c r="G32" i="9"/>
  <c r="D32" i="9"/>
  <c r="G31" i="9"/>
  <c r="D31" i="9"/>
  <c r="F110" i="9"/>
  <c r="E110" i="9"/>
  <c r="C110" i="9"/>
  <c r="B110" i="9"/>
  <c r="G109" i="9"/>
  <c r="D109" i="9"/>
  <c r="G107" i="9"/>
  <c r="D107" i="9"/>
  <c r="H107" i="9" s="1"/>
  <c r="G106" i="9"/>
  <c r="D106" i="9"/>
  <c r="G105" i="9"/>
  <c r="D105" i="9"/>
  <c r="H105" i="9" s="1"/>
  <c r="G104" i="9"/>
  <c r="D104" i="9"/>
  <c r="G103" i="9"/>
  <c r="D103" i="9"/>
  <c r="G102" i="9"/>
  <c r="D102" i="9"/>
  <c r="H102" i="9" s="1"/>
  <c r="G101" i="9"/>
  <c r="D101" i="9"/>
  <c r="G100" i="9"/>
  <c r="D100" i="9"/>
  <c r="G99" i="9"/>
  <c r="D99" i="9"/>
  <c r="G98" i="9"/>
  <c r="D98" i="9"/>
  <c r="G97" i="9"/>
  <c r="D97" i="9"/>
  <c r="G96" i="9"/>
  <c r="D96" i="9"/>
  <c r="G95" i="9"/>
  <c r="D95" i="9"/>
  <c r="G94" i="9"/>
  <c r="D94" i="9"/>
  <c r="D110" i="9" s="1"/>
  <c r="F89" i="9"/>
  <c r="E89" i="9"/>
  <c r="C89" i="9"/>
  <c r="B89" i="9"/>
  <c r="G88" i="9"/>
  <c r="D88" i="9"/>
  <c r="H88" i="9" s="1"/>
  <c r="G86" i="9"/>
  <c r="D86" i="9"/>
  <c r="H86" i="9" s="1"/>
  <c r="G85" i="9"/>
  <c r="D85" i="9"/>
  <c r="H85" i="9" s="1"/>
  <c r="G84" i="9"/>
  <c r="D84" i="9"/>
  <c r="G83" i="9"/>
  <c r="D83" i="9"/>
  <c r="H83" i="9" s="1"/>
  <c r="G82" i="9"/>
  <c r="H82" i="9" s="1"/>
  <c r="D82" i="9"/>
  <c r="G81" i="9"/>
  <c r="D81" i="9"/>
  <c r="H81" i="9"/>
  <c r="G80" i="9"/>
  <c r="D80" i="9"/>
  <c r="G79" i="9"/>
  <c r="H79" i="9" s="1"/>
  <c r="D79" i="9"/>
  <c r="G78" i="9"/>
  <c r="D78" i="9"/>
  <c r="G77" i="9"/>
  <c r="D77" i="9"/>
  <c r="H77" i="9" s="1"/>
  <c r="G76" i="9"/>
  <c r="D76" i="9"/>
  <c r="H76" i="9" s="1"/>
  <c r="G75" i="9"/>
  <c r="H75" i="9" s="1"/>
  <c r="D75" i="9"/>
  <c r="G74" i="9"/>
  <c r="D74" i="9"/>
  <c r="G73" i="9"/>
  <c r="D73" i="9"/>
  <c r="H73" i="9" s="1"/>
  <c r="G56" i="9"/>
  <c r="D56" i="9"/>
  <c r="F68" i="9"/>
  <c r="E68" i="9"/>
  <c r="C68" i="9"/>
  <c r="B68" i="9"/>
  <c r="G67" i="9"/>
  <c r="D67" i="9"/>
  <c r="H67" i="9" s="1"/>
  <c r="G65" i="9"/>
  <c r="H65" i="9" s="1"/>
  <c r="D65" i="9"/>
  <c r="G64" i="9"/>
  <c r="H64" i="9" s="1"/>
  <c r="D64" i="9"/>
  <c r="G63" i="9"/>
  <c r="D63" i="9"/>
  <c r="G62" i="9"/>
  <c r="D62" i="9"/>
  <c r="H62" i="9" s="1"/>
  <c r="G61" i="9"/>
  <c r="D61" i="9"/>
  <c r="G60" i="9"/>
  <c r="D60" i="9"/>
  <c r="G59" i="9"/>
  <c r="D59" i="9"/>
  <c r="G58" i="9"/>
  <c r="D58" i="9"/>
  <c r="H58" i="9" s="1"/>
  <c r="G57" i="9"/>
  <c r="D57" i="9"/>
  <c r="G55" i="9"/>
  <c r="D55" i="9"/>
  <c r="G54" i="9"/>
  <c r="D54" i="9"/>
  <c r="G53" i="9"/>
  <c r="G68" i="9" s="1"/>
  <c r="D53" i="9"/>
  <c r="D68" i="9" s="1"/>
  <c r="G52" i="9"/>
  <c r="D52" i="9"/>
  <c r="F26" i="9"/>
  <c r="E26" i="9"/>
  <c r="C26" i="9"/>
  <c r="B26" i="9"/>
  <c r="H54" i="9"/>
  <c r="H97" i="9"/>
  <c r="H109" i="9"/>
  <c r="H38" i="9"/>
  <c r="H33" i="9"/>
  <c r="H32" i="9"/>
  <c r="H36" i="9"/>
  <c r="H40" i="9"/>
  <c r="H41" i="9"/>
  <c r="H42" i="9"/>
  <c r="H103" i="9"/>
  <c r="H96" i="9"/>
  <c r="H104" i="9"/>
  <c r="H78" i="9"/>
  <c r="H100" i="9"/>
  <c r="G47" i="9"/>
  <c r="H59" i="9"/>
  <c r="H101" i="9"/>
  <c r="H61" i="9"/>
  <c r="H55" i="9"/>
  <c r="H63" i="9"/>
  <c r="H80" i="9"/>
  <c r="G110" i="9"/>
  <c r="H98" i="9"/>
  <c r="H57" i="9"/>
  <c r="H60" i="9"/>
  <c r="H74" i="9"/>
  <c r="H84" i="9"/>
  <c r="D47" i="9"/>
  <c r="H95" i="9"/>
  <c r="H52" i="9"/>
  <c r="G10" i="9"/>
  <c r="D10" i="9"/>
  <c r="H10" i="9" s="1"/>
  <c r="G25" i="9"/>
  <c r="D25" i="9"/>
  <c r="H25" i="9" s="1"/>
  <c r="G23" i="9"/>
  <c r="H23" i="9" s="1"/>
  <c r="D23" i="9"/>
  <c r="G22" i="9"/>
  <c r="D22" i="9"/>
  <c r="G21" i="9"/>
  <c r="D21" i="9"/>
  <c r="H21" i="9" s="1"/>
  <c r="G20" i="9"/>
  <c r="D20" i="9"/>
  <c r="H20" i="9" s="1"/>
  <c r="G19" i="9"/>
  <c r="D19" i="9"/>
  <c r="G18" i="9"/>
  <c r="D18" i="9"/>
  <c r="G17" i="9"/>
  <c r="D17" i="9"/>
  <c r="G15" i="9"/>
  <c r="D15" i="9"/>
  <c r="D26" i="9" s="1"/>
  <c r="G13" i="9"/>
  <c r="D13" i="9"/>
  <c r="H13" i="9" s="1"/>
  <c r="G12" i="9"/>
  <c r="D12" i="9"/>
  <c r="G11" i="9"/>
  <c r="D11" i="9"/>
  <c r="H11" i="9" s="1"/>
  <c r="H15" i="9"/>
  <c r="H19" i="9"/>
  <c r="H12" i="9"/>
  <c r="H18" i="9"/>
  <c r="H22" i="9"/>
  <c r="A1" i="9"/>
  <c r="A2" i="9"/>
  <c r="A2" i="2"/>
  <c r="H94" i="9" l="1"/>
  <c r="H106" i="9"/>
  <c r="H17" i="9"/>
  <c r="G26" i="9"/>
  <c r="H26" i="9"/>
  <c r="G89" i="9"/>
  <c r="H99" i="9"/>
  <c r="H110" i="9" s="1"/>
  <c r="H31" i="9"/>
  <c r="H47" i="9" s="1"/>
  <c r="H53" i="9"/>
  <c r="D89" i="9"/>
  <c r="H56" i="9"/>
  <c r="H68" i="9" s="1"/>
  <c r="H89" i="9"/>
  <c r="H14" i="28"/>
  <c r="D14" i="28"/>
  <c r="H39" i="28"/>
  <c r="D39" i="28"/>
  <c r="H53" i="28"/>
  <c r="D53" i="28"/>
  <c r="H13" i="28"/>
  <c r="D13" i="28"/>
  <c r="H28" i="28"/>
  <c r="D28" i="28"/>
  <c r="H52" i="28"/>
  <c r="D52" i="28"/>
  <c r="H27" i="28"/>
  <c r="D27" i="28"/>
  <c r="H41" i="28"/>
  <c r="D41" i="28"/>
  <c r="H15" i="28"/>
  <c r="D15" i="28"/>
  <c r="H26" i="28"/>
  <c r="D26" i="28"/>
  <c r="H40" i="28"/>
  <c r="D40" i="28"/>
  <c r="H54" i="28"/>
  <c r="D54" i="28"/>
  <c r="G36" i="5"/>
  <c r="G12" i="5"/>
  <c r="G38" i="5"/>
  <c r="B51" i="28"/>
  <c r="D51" i="28" s="1"/>
  <c r="E22" i="2"/>
  <c r="C29" i="2"/>
  <c r="B38" i="28"/>
  <c r="D22" i="2"/>
  <c r="B25" i="28"/>
  <c r="C22" i="2"/>
  <c r="G16" i="5"/>
  <c r="G20" i="5"/>
  <c r="G43" i="5"/>
  <c r="D17" i="5"/>
  <c r="G11" i="5"/>
  <c r="G15" i="5"/>
  <c r="G19" i="5"/>
  <c r="G23" i="5"/>
  <c r="D46" i="5"/>
  <c r="E29" i="2"/>
  <c r="B29" i="28"/>
  <c r="H29" i="28" s="1"/>
  <c r="B17" i="28"/>
  <c r="H17" i="28" s="1"/>
  <c r="B56" i="28"/>
  <c r="H56" i="28" s="1"/>
  <c r="D29" i="2"/>
  <c r="D21" i="5"/>
  <c r="H12" i="28"/>
  <c r="B30" i="28"/>
  <c r="H30" i="28" s="1"/>
  <c r="B42" i="28"/>
  <c r="H42" i="28" s="1"/>
  <c r="B16" i="28"/>
  <c r="H16" i="28" s="1"/>
  <c r="B43" i="28"/>
  <c r="H43" i="28" s="1"/>
  <c r="B55" i="28"/>
  <c r="H55" i="28" s="1"/>
  <c r="H51" i="28"/>
  <c r="B29" i="2"/>
  <c r="B22" i="2"/>
  <c r="D36" i="5"/>
  <c r="D13" i="5"/>
  <c r="G17" i="5"/>
  <c r="D11" i="5"/>
  <c r="D15" i="5"/>
  <c r="D19" i="5"/>
  <c r="G14" i="5"/>
  <c r="G18" i="5"/>
  <c r="G22" i="5"/>
  <c r="D45" i="5"/>
  <c r="G45" i="5"/>
  <c r="D23" i="5"/>
  <c r="E25" i="5"/>
  <c r="E31" i="5" s="1"/>
  <c r="E49" i="5" s="1"/>
  <c r="D16" i="5"/>
  <c r="D20" i="5"/>
  <c r="H25" i="5"/>
  <c r="H31" i="5" s="1"/>
  <c r="H49" i="5" s="1"/>
  <c r="G34" i="5"/>
  <c r="G46" i="5"/>
  <c r="D44" i="5"/>
  <c r="D38" i="5"/>
  <c r="D34" i="5"/>
  <c r="D42" i="5"/>
  <c r="D48" i="5"/>
  <c r="I25" i="5"/>
  <c r="I31" i="5" s="1"/>
  <c r="I49" i="5" s="1"/>
  <c r="F25" i="5"/>
  <c r="F31" i="5" s="1"/>
  <c r="F49" i="5" s="1"/>
  <c r="D14" i="5"/>
  <c r="D18" i="5"/>
  <c r="D22" i="5"/>
  <c r="G13" i="5"/>
  <c r="G21" i="5"/>
  <c r="D43" i="5"/>
  <c r="G32" i="5"/>
  <c r="G48" i="5"/>
  <c r="G44" i="5"/>
  <c r="D12" i="5"/>
  <c r="H38" i="28" l="1"/>
  <c r="D38" i="28"/>
  <c r="H25" i="28"/>
  <c r="D25" i="28"/>
  <c r="E23" i="2"/>
  <c r="D23" i="2"/>
  <c r="B18" i="28"/>
  <c r="D18" i="28" s="1"/>
  <c r="B31" i="28"/>
  <c r="D31" i="28" s="1"/>
  <c r="G25" i="5"/>
  <c r="G31" i="5" s="1"/>
  <c r="G49" i="5" s="1"/>
  <c r="B44" i="28"/>
  <c r="D44" i="28" s="1"/>
  <c r="H44" i="28"/>
  <c r="H18" i="28"/>
  <c r="H57" i="28"/>
  <c r="H31" i="28"/>
  <c r="B57" i="28"/>
  <c r="D57" i="28" s="1"/>
  <c r="D25" i="5"/>
  <c r="D31" i="5" s="1"/>
  <c r="D49" i="5" s="1"/>
</calcChain>
</file>

<file path=xl/sharedStrings.xml><?xml version="1.0" encoding="utf-8"?>
<sst xmlns="http://schemas.openxmlformats.org/spreadsheetml/2006/main" count="615" uniqueCount="290">
  <si>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</si>
  <si>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</si>
  <si>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</si>
  <si>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</si>
  <si>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</si>
  <si>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</si>
  <si>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</si>
  <si>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</si>
  <si>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</si>
  <si>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</si>
  <si>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</si>
  <si>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</si>
  <si>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</si>
  <si>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</si>
  <si>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</si>
  <si>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</si>
  <si>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</si>
  <si>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</si>
  <si>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</si>
  <si>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</si>
  <si>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</si>
  <si>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</si>
  <si>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</si>
  <si>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</si>
  <si>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</si>
  <si>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</si>
  <si>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</si>
  <si>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</si>
  <si>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</si>
  <si>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</si>
  <si>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</si>
  <si>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</si>
  <si>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</si>
  <si>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</si>
  <si>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</si>
  <si>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</si>
  <si>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</si>
  <si>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</si>
  <si>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</si>
  <si>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</si>
  <si>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</si>
  <si>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</si>
  <si>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</si>
  <si>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</si>
  <si>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</si>
  <si>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</si>
  <si>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</si>
  <si>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</si>
  <si>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</si>
  <si>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</si>
  <si>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</si>
  <si>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</si>
  <si>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</si>
  <si>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</si>
  <si>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</si>
  <si>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</si>
  <si>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</si>
  <si>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</si>
  <si>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</si>
  <si>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</si>
  <si>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</si>
  <si>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</si>
  <si>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</si>
  <si>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</si>
  <si>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</si>
  <si>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</si>
  <si>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</si>
  <si>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</si>
  <si>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</si>
  <si>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</si>
  <si>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</si>
  <si>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</si>
  <si>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</si>
  <si>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</si>
  <si>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</si>
  <si>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</si>
  <si>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</si>
  <si>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</si>
  <si>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</si>
  <si>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</si>
  <si>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</si>
  <si>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</si>
  <si>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</si>
  <si>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</si>
  <si>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</si>
  <si>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</si>
  <si>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</si>
  <si>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</si>
  <si>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</si>
  <si>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</si>
  <si>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</si>
  <si>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</si>
  <si>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</si>
  <si>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</si>
  <si>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</si>
  <si>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</si>
  <si>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</si>
  <si>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</si>
  <si>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</si>
  <si>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</si>
  <si>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</si>
  <si>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</si>
  <si>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</si>
  <si>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</si>
  <si>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</si>
  <si>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</si>
  <si>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</si>
  <si>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</si>
  <si>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</si>
  <si>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</si>
  <si>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</si>
  <si>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</si>
  <si>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</si>
  <si>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</si>
  <si>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</si>
  <si>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</si>
  <si>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</si>
  <si>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</si>
  <si>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</si>
  <si>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</si>
  <si>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</si>
  <si>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</si>
  <si>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</si>
  <si>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</si>
  <si>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</si>
  <si>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</si>
  <si>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</si>
  <si>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</si>
  <si>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</si>
  <si>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</si>
  <si>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</si>
  <si>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</si>
  <si>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</si>
  <si>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</si>
  <si>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</si>
  <si>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</si>
  <si>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</si>
  <si>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</si>
  <si>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</si>
  <si>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</si>
  <si>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</si>
  <si>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</si>
  <si>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</si>
  <si>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</si>
  <si>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</si>
  <si>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</si>
  <si>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</si>
  <si>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</si>
  <si>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</si>
  <si>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</si>
  <si>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</si>
  <si>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</si>
  <si>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</si>
  <si>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</si>
  <si>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</si>
  <si>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</si>
  <si>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</si>
  <si>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</si>
  <si>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</si>
  <si>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</si>
  <si>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</si>
  <si>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</si>
  <si>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</si>
  <si>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</si>
  <si>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</si>
  <si>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</si>
  <si>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</si>
  <si>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</si>
  <si>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</si>
  <si>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</si>
  <si>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</si>
  <si>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</si>
  <si>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</si>
  <si>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</si>
  <si>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</si>
  <si>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</si>
  <si>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</si>
  <si>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</si>
  <si>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</si>
  <si>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</si>
  <si>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</si>
  <si>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</si>
  <si>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</si>
  <si>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</si>
  <si>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</si>
  <si>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</si>
  <si>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</si>
  <si>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</si>
  <si>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</si>
  <si>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</si>
  <si>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</si>
  <si>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</si>
  <si>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</si>
  <si>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</si>
  <si>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</si>
  <si>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</si>
  <si>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</si>
  <si>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</si>
  <si>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</si>
  <si>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</si>
  <si>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</si>
  <si>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</si>
  <si>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</si>
  <si>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</si>
  <si>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</si>
  <si>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</si>
  <si>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</si>
  <si>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</si>
  <si>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</si>
  <si>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</si>
  <si>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</si>
  <si>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</si>
  <si>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</si>
  <si>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</si>
  <si>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</si>
  <si>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</si>
  <si>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</si>
  <si>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</si>
  <si>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</si>
  <si>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</si>
  <si>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</si>
  <si>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</si>
  <si>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</si>
  <si>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</si>
  <si>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</si>
  <si>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</si>
  <si>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</si>
  <si>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</si>
  <si>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</si>
  <si>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t>Part 1: In-State Undergraduate Tuition and Mandatory Fee Increase Plans in 2022-24 Biennium</t>
  </si>
  <si>
    <t>Match Incremental Tuit Rev in Part 2</t>
  </si>
  <si>
    <t>Auto Check (Match = $0)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</si>
  <si>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</si>
  <si>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</si>
  <si>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</si>
  <si>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</si>
  <si>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1. In-state Undergraduate Tuition and Fee Increase Rate Plan</t>
  </si>
  <si>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</si>
  <si>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</si>
  <si>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</si>
  <si>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Legislative Reference:</t>
  </si>
  <si>
    <t>(3) If planned, enter the cost of additional FTE faculty.</t>
  </si>
  <si>
    <t>Kevin Davenport, Adrian Petway</t>
  </si>
  <si>
    <t>kdavenport@vsu.edu; apetway@vsu.edu</t>
  </si>
  <si>
    <t>212</t>
  </si>
  <si>
    <t>(804) 524-5995; (804) 524-5197</t>
  </si>
  <si>
    <t>Virginia State University</t>
  </si>
  <si>
    <t>Financial Aid Support for Low-Income Students</t>
  </si>
  <si>
    <t>Degree Completion and Career Enhancement Initiative</t>
  </si>
  <si>
    <t>VSU Public Health Institute</t>
  </si>
  <si>
    <t>VSU Advanced Manufacturing Logistics Institute</t>
  </si>
  <si>
    <t>New Degree and Online Programs</t>
  </si>
  <si>
    <t>Academic Success Initiatives</t>
  </si>
  <si>
    <t>VSU Pipeline with Purpose</t>
  </si>
  <si>
    <t>1, 2</t>
  </si>
  <si>
    <t>Virginia College Affordability Network Expansion (VCAN)</t>
  </si>
  <si>
    <t>1, 2, 3</t>
  </si>
  <si>
    <t>1, 3</t>
  </si>
  <si>
    <t xml:space="preserve">INSTRUCTIONS FOR SUBMITTING 2022 INSTITUTIONAL SIX-YEAR PLAN </t>
  </si>
  <si>
    <t>Due Date: July 1, 2022</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</si>
  <si>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</si>
  <si>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</si>
  <si>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</si>
  <si>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</si>
  <si>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</si>
  <si>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</si>
  <si>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</si>
  <si>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</si>
  <si>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</si>
  <si>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</si>
  <si>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</si>
  <si>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</si>
  <si>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</si>
  <si>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</si>
  <si>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 xml:space="preserve">General Questions - Tom Allison (tomallison@schev.edu) </t>
  </si>
  <si>
    <t>Six-Year Plans - Part I (2022): 2022-23 through 2027-28</t>
  </si>
  <si>
    <t>Due: July 1, 2022</t>
  </si>
  <si>
    <t>2022-23 (Revised)</t>
  </si>
  <si>
    <t>2023-24 (Revised)</t>
  </si>
  <si>
    <t>Revised</t>
  </si>
  <si>
    <t>2021-22 (Est.)</t>
  </si>
  <si>
    <t>2022-23 (Est.)</t>
  </si>
  <si>
    <t>Total Fee Revenue</t>
  </si>
  <si>
    <t>2022-2023 (Revised)</t>
  </si>
  <si>
    <t>2023-2024 (Revised)</t>
  </si>
  <si>
    <t>2021-22 (Actual)</t>
  </si>
  <si>
    <t>2022-23 (Estimate)</t>
  </si>
  <si>
    <t>2023-24 (Estimate)</t>
  </si>
  <si>
    <r>
      <t xml:space="preserve">Nongeneral Fund for Current Operations </t>
    </r>
    <r>
      <rPr>
        <sz val="8"/>
        <rFont val="Arial"/>
        <family val="2"/>
      </rPr>
      <t>(Safety &amp; Security; Fringe Benefits; Technology Services)</t>
    </r>
  </si>
  <si>
    <t>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</si>
</sst>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
    <numFmt numFmtId="166" formatCode="&quot;$&quot;#,##0.00"/>
    <numFmt numFmtId="167" formatCode="_(* #,##0_);_(* \(#,##0\);_(* &quot;-&quot;??_);_(@_)"/>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3"/>
      <color theme="1"/>
      <name val="Arial"/>
      <family val="2"/>
    </font>
    <font>
      <b/>
      <sz val="11"/>
      <color theme="1"/>
      <name val="Arial"/>
      <family val="2"/>
    </font>
    <font>
      <sz val="13"/>
      <color theme="1"/>
      <name val="Arial"/>
      <family val="2"/>
    </font>
    <font>
      <b/>
      <i/>
      <sz val="13"/>
      <color theme="1"/>
      <name val="Arial"/>
      <family val="2"/>
    </font>
    <font>
      <b/>
      <sz val="10"/>
      <color rgb="FF000000"/>
      <name val="Arial"/>
      <family val="2"/>
    </font>
    <font>
      <sz val="10"/>
      <color rgb="FF000000"/>
      <name val="Calibri"/>
      <family val="2"/>
    </font>
    <font>
      <sz val="10"/>
      <name val="Arial"/>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BFBFBF"/>
        <bgColor indexed="64"/>
      </patternFill>
    </fill>
    <fill>
      <patternFill patternType="solid">
        <fgColor rgb="FFC0C0C0"/>
        <bgColor rgb="FFC0C0C0"/>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thick">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75" fillId="0" borderId="0" applyFont="0" applyFill="0" applyBorder="0" applyAlignment="0" applyProtection="0"/>
  </cellStyleXfs>
  <cellXfs count="532">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31" xfId="0" applyNumberFormat="1" applyFont="1" applyBorder="1" applyAlignment="1">
      <alignment horizontal="right" vertical="center" wrapText="1"/>
    </xf>
    <xf numFmtId="164" fontId="17" fillId="0" borderId="52" xfId="0" applyNumberFormat="1" applyFont="1" applyBorder="1" applyAlignment="1">
      <alignment horizontal="right" vertical="center" wrapText="1"/>
    </xf>
    <xf numFmtId="0" fontId="34" fillId="0" borderId="49" xfId="0" applyFont="1" applyBorder="1" applyAlignment="1">
      <alignment horizontal="center" vertical="top"/>
    </xf>
    <xf numFmtId="0" fontId="29" fillId="0" borderId="49" xfId="0" applyFont="1" applyBorder="1" applyAlignment="1">
      <alignment vertical="top" wrapText="1"/>
    </xf>
    <xf numFmtId="0" fontId="34" fillId="0" borderId="52" xfId="0" applyFont="1" applyBorder="1" applyAlignment="1">
      <alignment horizontal="center" vertical="top"/>
    </xf>
    <xf numFmtId="0" fontId="29" fillId="0" borderId="53" xfId="0" applyFont="1" applyBorder="1" applyAlignment="1">
      <alignment vertical="top" wrapText="1"/>
    </xf>
    <xf numFmtId="0" fontId="29" fillId="0" borderId="56" xfId="0" applyFont="1" applyBorder="1" applyAlignment="1">
      <alignment horizontal="center" vertical="top" wrapText="1"/>
    </xf>
    <xf numFmtId="0" fontId="29" fillId="0" borderId="57" xfId="0" applyFont="1" applyBorder="1" applyAlignment="1">
      <alignment horizontal="center" vertical="top" wrapText="1"/>
    </xf>
    <xf numFmtId="164" fontId="17" fillId="2" borderId="33" xfId="0" applyNumberFormat="1" applyFont="1" applyFill="1" applyBorder="1" applyAlignment="1">
      <alignment horizontal="right" vertical="center"/>
    </xf>
    <xf numFmtId="0" fontId="12" fillId="0" borderId="0" xfId="0" applyFont="1" applyAlignment="1"/>
    <xf numFmtId="164" fontId="17" fillId="2" borderId="34" xfId="0" applyNumberFormat="1" applyFont="1" applyFill="1" applyBorder="1" applyAlignment="1">
      <alignment horizontal="right" vertical="center"/>
    </xf>
    <xf numFmtId="164" fontId="17" fillId="2" borderId="3" xfId="0" applyNumberFormat="1" applyFont="1" applyFill="1" applyBorder="1" applyAlignment="1">
      <alignment horizontal="right" vertical="center"/>
    </xf>
    <xf numFmtId="164" fontId="17" fillId="2" borderId="65" xfId="0" applyNumberFormat="1" applyFont="1" applyFill="1" applyBorder="1" applyAlignment="1">
      <alignment horizontal="right" vertical="center"/>
    </xf>
    <xf numFmtId="164" fontId="17" fillId="0" borderId="64"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5" fillId="5" borderId="11" xfId="0" applyFont="1" applyFill="1" applyBorder="1" applyAlignment="1">
      <alignment horizontal="center" vertical="center" wrapText="1"/>
    </xf>
    <xf numFmtId="0" fontId="55" fillId="2" borderId="11" xfId="1" applyFont="1" applyFill="1" applyBorder="1" applyAlignment="1">
      <alignment horizontal="center" vertical="center" wrapText="1"/>
    </xf>
    <xf numFmtId="0" fontId="55" fillId="5" borderId="50" xfId="0" applyFont="1" applyFill="1" applyBorder="1" applyAlignment="1">
      <alignment horizontal="center" vertical="center" wrapText="1"/>
    </xf>
    <xf numFmtId="0" fontId="12" fillId="0" borderId="2" xfId="0" applyFont="1" applyBorder="1"/>
    <xf numFmtId="0" fontId="28" fillId="0" borderId="0" xfId="12" applyFont="1" applyBorder="1" applyAlignment="1">
      <alignment horizontal="left"/>
    </xf>
    <xf numFmtId="165" fontId="12" fillId="3" borderId="66"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3"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11" fillId="0" borderId="0" xfId="1" applyFont="1" applyFill="1" applyBorder="1"/>
    <xf numFmtId="164" fontId="12" fillId="0" borderId="0" xfId="1" applyNumberFormat="1" applyFont="1" applyBorder="1" applyProtection="1">
      <protection locked="0"/>
    </xf>
    <xf numFmtId="0" fontId="65" fillId="6" borderId="0" xfId="0" applyFont="1" applyFill="1"/>
    <xf numFmtId="0" fontId="66" fillId="6" borderId="0" xfId="0" applyFont="1" applyFill="1"/>
    <xf numFmtId="0" fontId="17" fillId="6" borderId="0" xfId="0" applyFont="1" applyFill="1"/>
    <xf numFmtId="0" fontId="17" fillId="6" borderId="67" xfId="0" applyFont="1" applyFill="1" applyBorder="1" applyAlignment="1">
      <alignment horizontal="center" wrapText="1"/>
    </xf>
    <xf numFmtId="164" fontId="17" fillId="6" borderId="67"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3" fillId="6" borderId="66" xfId="0" applyFont="1" applyFill="1" applyBorder="1" applyAlignment="1">
      <alignment horizontal="left" vertical="center"/>
    </xf>
    <xf numFmtId="0" fontId="12" fillId="6" borderId="66"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0" fillId="6" borderId="6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29" fillId="6" borderId="58" xfId="0" applyFont="1" applyFill="1" applyBorder="1" applyAlignment="1">
      <alignment horizontal="center" vertical="top" wrapText="1"/>
    </xf>
    <xf numFmtId="0" fontId="12" fillId="6" borderId="1" xfId="0" applyFont="1" applyFill="1" applyBorder="1" applyAlignment="1"/>
    <xf numFmtId="0" fontId="20" fillId="6" borderId="6" xfId="0" applyFont="1" applyFill="1" applyBorder="1" applyAlignment="1">
      <alignment vertical="center" wrapText="1"/>
    </xf>
    <xf numFmtId="0" fontId="52" fillId="6" borderId="2" xfId="0" applyFont="1" applyFill="1" applyBorder="1" applyAlignment="1"/>
    <xf numFmtId="0" fontId="53" fillId="6" borderId="66" xfId="0" applyFont="1" applyFill="1" applyBorder="1" applyAlignment="1"/>
    <xf numFmtId="0" fontId="12" fillId="6" borderId="66" xfId="0" applyFont="1" applyFill="1" applyBorder="1"/>
    <xf numFmtId="0" fontId="12" fillId="6" borderId="0" xfId="0" applyFont="1" applyFill="1" applyBorder="1" applyAlignment="1"/>
    <xf numFmtId="0" fontId="52"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3"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80" xfId="0" applyNumberFormat="1" applyFont="1" applyFill="1" applyBorder="1" applyAlignment="1">
      <alignment horizontal="right" wrapText="1"/>
    </xf>
    <xf numFmtId="165" fontId="12" fillId="6" borderId="80" xfId="1" applyNumberFormat="1" applyFont="1" applyFill="1" applyBorder="1" applyAlignment="1" applyProtection="1">
      <alignment horizontal="right"/>
      <protection locked="0"/>
    </xf>
    <xf numFmtId="0" fontId="52" fillId="6" borderId="4" xfId="0" applyFont="1" applyFill="1" applyBorder="1" applyAlignment="1" applyProtection="1">
      <protection locked="0"/>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6" xfId="1" applyFont="1" applyFill="1" applyBorder="1" applyAlignment="1">
      <alignment horizontal="center" vertical="center" wrapText="1"/>
    </xf>
    <xf numFmtId="0" fontId="14" fillId="0" borderId="66" xfId="0" applyFont="1" applyFill="1" applyBorder="1"/>
    <xf numFmtId="0" fontId="12" fillId="6" borderId="66" xfId="0" applyFont="1" applyFill="1" applyBorder="1" applyAlignment="1"/>
    <xf numFmtId="0" fontId="11" fillId="6" borderId="0" xfId="1" applyFont="1" applyFill="1" applyBorder="1" applyAlignment="1">
      <alignment horizontal="left"/>
    </xf>
    <xf numFmtId="164" fontId="14" fillId="2" borderId="66" xfId="0" applyNumberFormat="1" applyFont="1" applyFill="1" applyBorder="1"/>
    <xf numFmtId="165" fontId="12" fillId="2" borderId="67"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4"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63"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9" fontId="0" fillId="0" borderId="0" xfId="83" applyFont="1"/>
    <xf numFmtId="166" fontId="0" fillId="0" borderId="0" xfId="0" applyNumberFormat="1"/>
    <xf numFmtId="9" fontId="12" fillId="0" borderId="0" xfId="83" applyFont="1" applyAlignment="1">
      <alignment horizontal="left" vertical="center"/>
    </xf>
    <xf numFmtId="0" fontId="12" fillId="0" borderId="66" xfId="0" applyFont="1" applyBorder="1"/>
    <xf numFmtId="164" fontId="17" fillId="2" borderId="66" xfId="0" applyNumberFormat="1" applyFont="1" applyFill="1" applyBorder="1" applyAlignment="1">
      <alignment horizontal="right" vertical="center"/>
    </xf>
    <xf numFmtId="164" fontId="12" fillId="0" borderId="0" xfId="0" applyNumberFormat="1" applyFont="1"/>
    <xf numFmtId="0" fontId="30" fillId="6" borderId="0" xfId="0" applyFont="1" applyFill="1" applyBorder="1" applyAlignment="1">
      <alignment horizontal="center" vertical="center" wrapText="1"/>
    </xf>
    <xf numFmtId="0" fontId="12" fillId="6" borderId="0" xfId="0" applyFont="1" applyFill="1"/>
    <xf numFmtId="0" fontId="11" fillId="6" borderId="0" xfId="1" applyFont="1" applyFill="1" applyBorder="1" applyAlignment="1">
      <alignment horizontal="left"/>
    </xf>
    <xf numFmtId="0" fontId="26" fillId="6" borderId="0" xfId="0" applyFont="1" applyFill="1" applyAlignment="1">
      <alignment horizontal="left" vertical="center"/>
    </xf>
    <xf numFmtId="0" fontId="26" fillId="0" borderId="0" xfId="0" applyFont="1" applyAlignment="1">
      <alignment horizontal="left" vertical="center"/>
    </xf>
    <xf numFmtId="0" fontId="28" fillId="0" borderId="84" xfId="0" applyFont="1" applyBorder="1" applyAlignment="1">
      <alignment horizontal="left" vertical="top" wrapText="1"/>
    </xf>
    <xf numFmtId="0" fontId="17" fillId="0" borderId="0" xfId="0" applyFont="1" applyAlignment="1">
      <alignment horizontal="left" vertical="top" wrapText="1"/>
    </xf>
    <xf numFmtId="0" fontId="0" fillId="0" borderId="0" xfId="0" applyFont="1" applyAlignment="1"/>
    <xf numFmtId="0" fontId="37" fillId="0" borderId="84" xfId="0" applyFont="1" applyBorder="1" applyAlignment="1">
      <alignment horizontal="left" vertical="top" wrapText="1"/>
    </xf>
    <xf numFmtId="0" fontId="69" fillId="8" borderId="85" xfId="0" applyFont="1" applyFill="1" applyBorder="1" applyAlignment="1">
      <alignment horizontal="left" vertical="top" wrapText="1"/>
    </xf>
    <xf numFmtId="0" fontId="29" fillId="0" borderId="85" xfId="0" applyFont="1" applyBorder="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left" vertical="top" wrapText="1"/>
    </xf>
    <xf numFmtId="0" fontId="29" fillId="0" borderId="86" xfId="0" applyFont="1" applyBorder="1" applyAlignment="1">
      <alignment horizontal="left" vertical="center" wrapText="1"/>
    </xf>
    <xf numFmtId="0" fontId="29" fillId="0" borderId="84" xfId="0" applyFont="1" applyBorder="1" applyAlignment="1">
      <alignment horizontal="left" vertical="center" wrapText="1"/>
    </xf>
    <xf numFmtId="0" fontId="47" fillId="8" borderId="69" xfId="0" applyFont="1" applyFill="1" applyBorder="1" applyAlignment="1">
      <alignment horizontal="left" vertical="center" wrapText="1"/>
    </xf>
    <xf numFmtId="0" fontId="69" fillId="8" borderId="66"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29" fillId="0" borderId="0" xfId="0" applyFont="1" applyAlignment="1">
      <alignment horizontal="left" vertical="top" wrapText="1"/>
    </xf>
    <xf numFmtId="0" fontId="0" fillId="0" borderId="0" xfId="0" applyFont="1" applyAlignment="1">
      <alignment vertical="top" wrapText="1"/>
    </xf>
    <xf numFmtId="0" fontId="69" fillId="8" borderId="87" xfId="0" applyFont="1" applyFill="1" applyBorder="1" applyAlignment="1">
      <alignment horizontal="left" vertical="center" wrapText="1"/>
    </xf>
    <xf numFmtId="0" fontId="49" fillId="0" borderId="85" xfId="0" applyFont="1" applyBorder="1" applyAlignment="1">
      <alignment horizontal="left" vertical="center" wrapText="1"/>
    </xf>
    <xf numFmtId="0" fontId="69" fillId="8" borderId="85" xfId="0" applyFont="1" applyFill="1" applyBorder="1" applyAlignment="1">
      <alignment horizontal="left" vertical="center" wrapText="1"/>
    </xf>
    <xf numFmtId="0" fontId="17" fillId="0" borderId="0" xfId="0" applyFont="1" applyAlignment="1">
      <alignment horizontal="left" vertical="center" wrapText="1"/>
    </xf>
    <xf numFmtId="0" fontId="29" fillId="0" borderId="85" xfId="0" applyFont="1" applyBorder="1" applyAlignment="1">
      <alignment horizontal="left" vertical="top" wrapText="1"/>
    </xf>
    <xf numFmtId="0" fontId="16" fillId="0" borderId="86" xfId="0" applyFont="1" applyBorder="1" applyAlignment="1">
      <alignment horizontal="left" vertical="top" wrapText="1"/>
    </xf>
    <xf numFmtId="0" fontId="29" fillId="0" borderId="84" xfId="0" applyFont="1" applyBorder="1" applyAlignment="1">
      <alignment horizontal="left" vertical="top" wrapText="1"/>
    </xf>
    <xf numFmtId="0" fontId="29" fillId="0" borderId="87" xfId="0" applyFont="1" applyBorder="1" applyAlignment="1">
      <alignment horizontal="left" vertical="top" wrapText="1"/>
    </xf>
    <xf numFmtId="0" fontId="59" fillId="8" borderId="85" xfId="0" applyFont="1" applyFill="1" applyBorder="1" applyAlignment="1">
      <alignment horizontal="left" vertical="center" wrapText="1"/>
    </xf>
    <xf numFmtId="0" fontId="71" fillId="0" borderId="0" xfId="0" applyFont="1" applyAlignment="1">
      <alignment horizontal="left" vertical="center" wrapText="1"/>
    </xf>
    <xf numFmtId="0" fontId="60" fillId="0" borderId="85" xfId="0" applyFont="1" applyBorder="1" applyAlignment="1">
      <alignment horizontal="left" vertical="center" wrapText="1"/>
    </xf>
    <xf numFmtId="0" fontId="69" fillId="9" borderId="85" xfId="0" applyFont="1" applyFill="1" applyBorder="1" applyAlignment="1">
      <alignment horizontal="left" vertical="center" wrapText="1"/>
    </xf>
    <xf numFmtId="0" fontId="29" fillId="9" borderId="84" xfId="0" applyFont="1" applyFill="1" applyBorder="1" applyAlignment="1">
      <alignment horizontal="left" vertical="center" wrapText="1"/>
    </xf>
    <xf numFmtId="0" fontId="72" fillId="8" borderId="85" xfId="0" applyFont="1" applyFill="1" applyBorder="1" applyAlignment="1">
      <alignment horizontal="left" vertical="center" wrapText="1"/>
    </xf>
    <xf numFmtId="0" fontId="61" fillId="0" borderId="84" xfId="0" applyFont="1" applyBorder="1" applyAlignment="1">
      <alignment horizontal="left" vertical="center" wrapText="1"/>
    </xf>
    <xf numFmtId="0" fontId="56" fillId="0" borderId="0" xfId="0" applyFont="1" applyAlignment="1">
      <alignment horizontal="left" vertical="center" wrapText="1"/>
    </xf>
    <xf numFmtId="0" fontId="56" fillId="0" borderId="84" xfId="0" applyFont="1" applyBorder="1" applyAlignment="1">
      <alignment horizontal="left" vertical="center" wrapText="1"/>
    </xf>
    <xf numFmtId="0" fontId="17" fillId="0" borderId="84" xfId="0" applyFont="1" applyBorder="1" applyAlignment="1">
      <alignment horizontal="left" vertical="top" wrapText="1"/>
    </xf>
    <xf numFmtId="0" fontId="17" fillId="0" borderId="88" xfId="0" applyFont="1" applyBorder="1" applyAlignment="1">
      <alignment horizontal="left" vertical="top" wrapText="1"/>
    </xf>
    <xf numFmtId="0" fontId="17" fillId="10" borderId="67" xfId="0" applyFont="1" applyFill="1" applyBorder="1" applyAlignment="1">
      <alignment horizontal="center" wrapText="1"/>
    </xf>
    <xf numFmtId="164" fontId="17" fillId="10" borderId="67" xfId="0" applyNumberFormat="1" applyFont="1" applyFill="1" applyBorder="1" applyAlignment="1">
      <alignment horizontal="right" wrapText="1"/>
    </xf>
    <xf numFmtId="165" fontId="19" fillId="11" borderId="67" xfId="0" applyNumberFormat="1" applyFont="1" applyFill="1" applyBorder="1" applyAlignment="1">
      <alignment horizontal="right"/>
    </xf>
    <xf numFmtId="164" fontId="17" fillId="10" borderId="80" xfId="0" applyNumberFormat="1" applyFont="1" applyFill="1" applyBorder="1" applyAlignment="1">
      <alignment horizontal="right" wrapText="1"/>
    </xf>
    <xf numFmtId="165" fontId="19" fillId="10" borderId="80" xfId="0" applyNumberFormat="1" applyFont="1" applyFill="1" applyBorder="1" applyAlignment="1">
      <alignment horizontal="right"/>
    </xf>
    <xf numFmtId="0" fontId="17" fillId="10" borderId="0" xfId="0" applyFont="1" applyFill="1" applyBorder="1" applyAlignment="1">
      <alignment wrapText="1"/>
    </xf>
    <xf numFmtId="0" fontId="73" fillId="12" borderId="85" xfId="0" applyFont="1" applyFill="1" applyBorder="1" applyAlignment="1">
      <alignment horizontal="center" wrapText="1"/>
    </xf>
    <xf numFmtId="0" fontId="73" fillId="12" borderId="85" xfId="0" applyFont="1" applyFill="1" applyBorder="1" applyAlignment="1">
      <alignment horizontal="center" vertical="center" wrapText="1"/>
    </xf>
    <xf numFmtId="0" fontId="74" fillId="0" borderId="3" xfId="0" applyFont="1" applyBorder="1" applyAlignment="1">
      <alignment wrapText="1"/>
    </xf>
    <xf numFmtId="0" fontId="0" fillId="0" borderId="66" xfId="0" applyFont="1" applyBorder="1" applyAlignment="1"/>
    <xf numFmtId="164" fontId="19" fillId="11" borderId="91" xfId="0" applyNumberFormat="1" applyFont="1" applyFill="1" applyBorder="1"/>
    <xf numFmtId="0" fontId="19" fillId="0" borderId="88" xfId="0" applyFont="1" applyBorder="1"/>
    <xf numFmtId="0" fontId="19" fillId="0" borderId="0" xfId="0" applyFont="1" applyBorder="1"/>
    <xf numFmtId="0" fontId="19" fillId="0" borderId="92" xfId="0" applyFont="1" applyBorder="1"/>
    <xf numFmtId="164" fontId="17" fillId="6" borderId="49" xfId="0" applyNumberFormat="1" applyFont="1" applyFill="1" applyBorder="1" applyAlignment="1">
      <alignment horizontal="right" vertical="center" wrapText="1"/>
    </xf>
    <xf numFmtId="164" fontId="17" fillId="6" borderId="55" xfId="0" applyNumberFormat="1" applyFont="1" applyFill="1" applyBorder="1" applyAlignment="1">
      <alignment horizontal="right" vertical="center" wrapText="1"/>
    </xf>
    <xf numFmtId="0" fontId="50" fillId="10" borderId="95" xfId="0" applyFont="1" applyFill="1" applyBorder="1" applyAlignment="1">
      <alignment horizontal="center" vertical="center" wrapText="1"/>
    </xf>
    <xf numFmtId="0" fontId="50" fillId="6" borderId="83" xfId="0" applyFont="1" applyFill="1" applyBorder="1" applyAlignment="1">
      <alignment horizontal="center" vertical="center" wrapText="1"/>
    </xf>
    <xf numFmtId="0" fontId="50" fillId="10" borderId="96" xfId="0" applyFont="1" applyFill="1" applyBorder="1" applyAlignment="1">
      <alignment horizontal="center" vertical="center" wrapText="1"/>
    </xf>
    <xf numFmtId="0" fontId="50" fillId="10" borderId="70" xfId="0" applyFont="1" applyFill="1" applyBorder="1" applyAlignment="1">
      <alignment horizontal="center" vertical="center" wrapText="1"/>
    </xf>
    <xf numFmtId="0" fontId="13" fillId="0" borderId="4" xfId="1" applyFont="1" applyFill="1" applyBorder="1" applyAlignment="1">
      <alignment horizontal="center" vertical="center" wrapText="1"/>
    </xf>
    <xf numFmtId="0" fontId="14" fillId="0" borderId="4" xfId="0" applyFont="1" applyFill="1" applyBorder="1"/>
    <xf numFmtId="0" fontId="13" fillId="0" borderId="0" xfId="1" applyFont="1" applyFill="1" applyBorder="1" applyAlignment="1" applyProtection="1">
      <alignment horizontal="center" vertical="center"/>
      <protection locked="0"/>
    </xf>
    <xf numFmtId="164" fontId="14" fillId="0" borderId="0" xfId="0" applyNumberFormat="1" applyFont="1" applyFill="1" applyBorder="1"/>
    <xf numFmtId="0" fontId="30" fillId="5" borderId="0" xfId="0" applyFont="1" applyFill="1" applyBorder="1" applyAlignment="1">
      <alignment horizontal="center" vertical="center" wrapText="1"/>
    </xf>
    <xf numFmtId="164" fontId="17" fillId="0" borderId="76" xfId="0" applyNumberFormat="1" applyFont="1" applyBorder="1" applyAlignment="1">
      <alignment horizontal="right" vertical="center" wrapText="1"/>
    </xf>
    <xf numFmtId="0" fontId="73" fillId="13" borderId="93" xfId="0" applyFont="1" applyFill="1" applyBorder="1" applyAlignment="1">
      <alignment horizontal="center" vertical="center" wrapText="1"/>
    </xf>
    <xf numFmtId="0" fontId="73" fillId="11" borderId="95" xfId="0" applyFont="1" applyFill="1" applyBorder="1" applyAlignment="1">
      <alignment horizontal="center" vertical="center" wrapText="1"/>
    </xf>
    <xf numFmtId="0" fontId="73" fillId="11" borderId="67" xfId="0" applyFont="1" applyFill="1" applyBorder="1" applyAlignment="1">
      <alignment horizontal="center" vertical="center" wrapText="1"/>
    </xf>
    <xf numFmtId="0" fontId="14" fillId="2" borderId="66" xfId="0" applyFont="1" applyFill="1" applyBorder="1"/>
    <xf numFmtId="0" fontId="30" fillId="5" borderId="66" xfId="0" applyFont="1" applyFill="1" applyBorder="1" applyAlignment="1">
      <alignment horizontal="center" vertical="center" wrapText="1"/>
    </xf>
    <xf numFmtId="0" fontId="19" fillId="0" borderId="0" xfId="0" applyFont="1" applyAlignment="1">
      <alignment horizontal="left" vertical="center"/>
    </xf>
    <xf numFmtId="0" fontId="19" fillId="0" borderId="0" xfId="0" applyFont="1"/>
    <xf numFmtId="0" fontId="17" fillId="0" borderId="105" xfId="0" applyFont="1" applyBorder="1" applyAlignment="1">
      <alignment horizontal="left"/>
    </xf>
    <xf numFmtId="164" fontId="17" fillId="8" borderId="106" xfId="0" applyNumberFormat="1" applyFont="1" applyFill="1" applyBorder="1" applyAlignment="1">
      <alignment horizontal="right" vertical="center" wrapText="1"/>
    </xf>
    <xf numFmtId="164" fontId="17" fillId="0" borderId="106" xfId="0" applyNumberFormat="1" applyFont="1" applyBorder="1" applyAlignment="1">
      <alignment horizontal="right" wrapText="1"/>
    </xf>
    <xf numFmtId="165" fontId="19" fillId="8" borderId="85" xfId="0" applyNumberFormat="1" applyFont="1" applyFill="1" applyBorder="1" applyAlignment="1">
      <alignment horizontal="right"/>
    </xf>
    <xf numFmtId="164" fontId="17" fillId="8" borderId="107" xfId="0" applyNumberFormat="1" applyFont="1" applyFill="1" applyBorder="1" applyAlignment="1">
      <alignment horizontal="right" wrapText="1"/>
    </xf>
    <xf numFmtId="164" fontId="19" fillId="8" borderId="0" xfId="0" applyNumberFormat="1" applyFont="1" applyFill="1" applyBorder="1" applyAlignment="1">
      <alignment horizontal="right" vertical="center"/>
    </xf>
    <xf numFmtId="0" fontId="63" fillId="8" borderId="0" xfId="0" applyFont="1" applyFill="1" applyBorder="1" applyAlignment="1">
      <alignment horizontal="left" vertical="center"/>
    </xf>
    <xf numFmtId="0" fontId="17" fillId="0" borderId="108" xfId="0" applyFont="1" applyBorder="1" applyAlignment="1">
      <alignment horizontal="left"/>
    </xf>
    <xf numFmtId="164" fontId="17" fillId="8" borderId="109" xfId="0" applyNumberFormat="1" applyFont="1" applyFill="1" applyBorder="1" applyAlignment="1">
      <alignment horizontal="right" wrapText="1"/>
    </xf>
    <xf numFmtId="0" fontId="17" fillId="0" borderId="110" xfId="0" applyFont="1" applyBorder="1" applyAlignment="1">
      <alignment horizontal="left"/>
    </xf>
    <xf numFmtId="165" fontId="19" fillId="8" borderId="86" xfId="0" applyNumberFormat="1" applyFont="1" applyFill="1" applyBorder="1" applyAlignment="1">
      <alignment horizontal="right"/>
    </xf>
    <xf numFmtId="164" fontId="17" fillId="8" borderId="111" xfId="0" applyNumberFormat="1" applyFont="1" applyFill="1" applyBorder="1" applyAlignment="1">
      <alignment horizontal="right" wrapText="1"/>
    </xf>
    <xf numFmtId="0" fontId="17" fillId="0" borderId="82" xfId="0" applyFont="1" applyBorder="1" applyAlignment="1">
      <alignment horizontal="left"/>
    </xf>
    <xf numFmtId="164" fontId="17" fillId="8" borderId="67" xfId="0" applyNumberFormat="1" applyFont="1" applyFill="1" applyBorder="1" applyAlignment="1">
      <alignment horizontal="right" vertical="center"/>
    </xf>
    <xf numFmtId="165" fontId="20" fillId="8" borderId="67" xfId="0" applyNumberFormat="1" applyFont="1" applyFill="1" applyBorder="1" applyAlignment="1">
      <alignment horizontal="right"/>
    </xf>
    <xf numFmtId="164" fontId="17" fillId="8" borderId="67" xfId="0" applyNumberFormat="1" applyFont="1" applyFill="1" applyBorder="1" applyAlignment="1">
      <alignment vertical="center"/>
    </xf>
    <xf numFmtId="164" fontId="17" fillId="8" borderId="103" xfId="0" applyNumberFormat="1" applyFont="1" applyFill="1" applyBorder="1" applyAlignment="1">
      <alignment vertical="center"/>
    </xf>
    <xf numFmtId="167" fontId="0" fillId="0" borderId="66" xfId="138" applyNumberFormat="1" applyFont="1" applyBorder="1" applyAlignment="1"/>
    <xf numFmtId="167" fontId="0" fillId="0" borderId="66" xfId="138" applyNumberFormat="1" applyFont="1" applyBorder="1"/>
    <xf numFmtId="167" fontId="0" fillId="0" borderId="0" xfId="0" applyNumberFormat="1"/>
    <xf numFmtId="164" fontId="19" fillId="0" borderId="88" xfId="0" applyNumberFormat="1" applyFont="1" applyBorder="1"/>
    <xf numFmtId="164" fontId="12" fillId="2" borderId="1" xfId="1" applyNumberFormat="1" applyFont="1" applyFill="1" applyBorder="1" applyProtection="1"/>
    <xf numFmtId="164" fontId="0" fillId="0" borderId="0" xfId="0" applyNumberFormat="1"/>
    <xf numFmtId="164" fontId="12" fillId="2" borderId="1" xfId="1" applyNumberFormat="1" applyFill="1" applyBorder="1" applyProtection="1"/>
    <xf numFmtId="164" fontId="12" fillId="0" borderId="0" xfId="1" applyNumberFormat="1" applyFill="1" applyBorder="1" applyProtection="1"/>
    <xf numFmtId="164" fontId="12" fillId="0" borderId="1" xfId="1" applyNumberFormat="1" applyFont="1" applyBorder="1" applyProtection="1"/>
    <xf numFmtId="164" fontId="19" fillId="0" borderId="0" xfId="0" applyNumberFormat="1" applyFont="1" applyAlignment="1">
      <alignment horizontal="left" vertical="center"/>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2" fillId="6" borderId="0" xfId="0" applyFont="1" applyFill="1"/>
    <xf numFmtId="0" fontId="34" fillId="6" borderId="66" xfId="0" applyFont="1" applyFill="1" applyBorder="1" applyAlignment="1" applyProtection="1">
      <alignment horizontal="center" vertical="center"/>
      <protection locked="0"/>
    </xf>
    <xf numFmtId="164" fontId="17" fillId="6" borderId="66" xfId="0" applyNumberFormat="1" applyFont="1" applyFill="1" applyBorder="1" applyAlignment="1" applyProtection="1">
      <alignment horizontal="right" vertical="center" wrapText="1"/>
      <protection locked="0"/>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41" fillId="0" borderId="15" xfId="7"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82" xfId="0" applyFont="1" applyFill="1" applyBorder="1" applyAlignment="1">
      <alignment horizontal="center" wrapText="1"/>
    </xf>
    <xf numFmtId="0" fontId="17" fillId="6" borderId="83" xfId="0" applyFont="1" applyFill="1" applyBorder="1" applyAlignment="1">
      <alignment horizontal="center" wrapText="1"/>
    </xf>
    <xf numFmtId="0" fontId="67"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3" fillId="6" borderId="81" xfId="0" applyFont="1" applyFill="1" applyBorder="1" applyAlignment="1">
      <alignment horizontal="center" wrapText="1"/>
    </xf>
    <xf numFmtId="0" fontId="53" fillId="10" borderId="81" xfId="0" applyFont="1" applyFill="1" applyBorder="1" applyAlignment="1">
      <alignment horizontal="center" wrapText="1"/>
    </xf>
    <xf numFmtId="0" fontId="17" fillId="10" borderId="82" xfId="0" applyFont="1" applyFill="1" applyBorder="1" applyAlignment="1">
      <alignment horizontal="center" wrapText="1"/>
    </xf>
    <xf numFmtId="0" fontId="12" fillId="0" borderId="83" xfId="0" applyFont="1" applyBorder="1"/>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73" fillId="12" borderId="89" xfId="0" applyFont="1" applyFill="1" applyBorder="1" applyAlignment="1">
      <alignment horizontal="center" vertical="center" wrapText="1"/>
    </xf>
    <xf numFmtId="0" fontId="73" fillId="12" borderId="88" xfId="0" applyFont="1" applyFill="1" applyBorder="1" applyAlignment="1">
      <alignment horizontal="center" vertical="center" wrapText="1"/>
    </xf>
    <xf numFmtId="0" fontId="73" fillId="12" borderId="90" xfId="0" applyFont="1" applyFill="1" applyBorder="1" applyAlignment="1">
      <alignment horizontal="center"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78"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0" fillId="6" borderId="69" xfId="0" applyFont="1" applyFill="1" applyBorder="1" applyAlignment="1">
      <alignment horizontal="center" vertical="center" wrapText="1"/>
    </xf>
    <xf numFmtId="0" fontId="50" fillId="6" borderId="70" xfId="0" applyFont="1" applyFill="1" applyBorder="1" applyAlignment="1">
      <alignment horizontal="center" vertical="center" wrapText="1"/>
    </xf>
    <xf numFmtId="0" fontId="50" fillId="6" borderId="71" xfId="0" applyFont="1" applyFill="1" applyBorder="1" applyAlignment="1">
      <alignment horizontal="center" vertical="center" wrapText="1"/>
    </xf>
    <xf numFmtId="0" fontId="50" fillId="6" borderId="72" xfId="0" applyFont="1" applyFill="1" applyBorder="1" applyAlignment="1">
      <alignment horizontal="center" vertical="center" wrapText="1"/>
    </xf>
    <xf numFmtId="0" fontId="50" fillId="6" borderId="73" xfId="0" applyFont="1" applyFill="1" applyBorder="1" applyAlignment="1">
      <alignment horizontal="center" vertical="center" wrapText="1"/>
    </xf>
    <xf numFmtId="0" fontId="50" fillId="6" borderId="7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50" fillId="10" borderId="93" xfId="0" applyFont="1" applyFill="1" applyBorder="1" applyAlignment="1">
      <alignment horizontal="center" vertical="center" wrapText="1"/>
    </xf>
    <xf numFmtId="0" fontId="12" fillId="0" borderId="94" xfId="0" applyFont="1" applyBorder="1"/>
    <xf numFmtId="0" fontId="30" fillId="6" borderId="66" xfId="0" applyFont="1" applyFill="1" applyBorder="1" applyAlignment="1">
      <alignment horizontal="center" vertical="center" wrapText="1"/>
    </xf>
    <xf numFmtId="0" fontId="34" fillId="6" borderId="75"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5"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3" fillId="6" borderId="75" xfId="1" applyFont="1" applyFill="1" applyBorder="1" applyAlignment="1">
      <alignment horizontal="left" vertical="top" wrapText="1"/>
    </xf>
    <xf numFmtId="0" fontId="13" fillId="6" borderId="0" xfId="1" applyFont="1" applyFill="1" applyBorder="1" applyAlignment="1">
      <alignment horizontal="left" vertical="top" wrapText="1"/>
    </xf>
    <xf numFmtId="0" fontId="12" fillId="6" borderId="0" xfId="0" applyFont="1" applyFill="1"/>
    <xf numFmtId="0" fontId="14" fillId="6" borderId="1" xfId="1" applyFont="1" applyFill="1" applyBorder="1" applyAlignment="1" applyProtection="1">
      <alignment horizontal="left" vertical="center"/>
      <protection locked="0"/>
    </xf>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4" fillId="6" borderId="30" xfId="1" applyFont="1" applyFill="1" applyBorder="1" applyAlignment="1" applyProtection="1">
      <alignment horizontal="center"/>
      <protection locked="0"/>
    </xf>
    <xf numFmtId="0" fontId="54" fillId="6" borderId="32" xfId="1" applyFont="1" applyFill="1" applyBorder="1" applyAlignment="1" applyProtection="1">
      <alignment horizontal="center"/>
      <protection locked="0"/>
    </xf>
    <xf numFmtId="0" fontId="13" fillId="0" borderId="66" xfId="0" applyFont="1" applyFill="1" applyBorder="1" applyAlignment="1">
      <alignment horizontal="center"/>
    </xf>
    <xf numFmtId="0" fontId="13" fillId="0" borderId="4"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50" fillId="10" borderId="82" xfId="0" applyFont="1" applyFill="1" applyBorder="1" applyAlignment="1">
      <alignment horizontal="center" vertical="center" wrapText="1"/>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7"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50" fillId="13" borderId="82" xfId="0" applyFont="1" applyFill="1" applyBorder="1" applyAlignment="1">
      <alignment horizontal="center" vertical="center" wrapText="1"/>
    </xf>
    <xf numFmtId="0" fontId="50" fillId="13" borderId="97" xfId="0" applyFont="1" applyFill="1" applyBorder="1" applyAlignment="1">
      <alignment horizontal="center" vertical="center" wrapText="1"/>
    </xf>
    <xf numFmtId="0" fontId="50" fillId="13" borderId="93" xfId="0" applyFont="1" applyFill="1" applyBorder="1" applyAlignment="1">
      <alignment horizontal="center" vertical="center" wrapText="1"/>
    </xf>
    <xf numFmtId="0" fontId="50" fillId="13" borderId="83" xfId="0" applyFont="1" applyFill="1" applyBorder="1" applyAlignment="1">
      <alignment horizontal="center" vertical="center" wrapText="1"/>
    </xf>
    <xf numFmtId="0" fontId="30" fillId="5" borderId="66" xfId="0" applyFont="1" applyFill="1" applyBorder="1" applyAlignment="1">
      <alignment horizontal="center" vertical="center" wrapText="1"/>
    </xf>
    <xf numFmtId="0" fontId="12" fillId="0" borderId="78" xfId="1" applyBorder="1" applyAlignment="1">
      <alignment horizontal="center"/>
    </xf>
    <xf numFmtId="0" fontId="46" fillId="0" borderId="0" xfId="0" applyFont="1" applyBorder="1" applyAlignment="1">
      <alignment horizontal="left" vertical="center" wrapText="1"/>
    </xf>
    <xf numFmtId="0" fontId="16" fillId="0" borderId="23"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77"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66"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8" xfId="1" applyFont="1" applyBorder="1" applyAlignment="1">
      <alignment horizontal="center"/>
    </xf>
    <xf numFmtId="0" fontId="22" fillId="0" borderId="0" xfId="1" applyFont="1" applyAlignment="1">
      <alignment horizontal="left" vertical="center"/>
    </xf>
    <xf numFmtId="0" fontId="11" fillId="0" borderId="78" xfId="1" applyFont="1" applyBorder="1" applyAlignment="1">
      <alignment horizontal="center" vertical="center"/>
    </xf>
    <xf numFmtId="0" fontId="11" fillId="0" borderId="9" xfId="1" applyFont="1" applyBorder="1" applyAlignment="1">
      <alignment horizontal="center" vertical="center"/>
    </xf>
    <xf numFmtId="0" fontId="17" fillId="0" borderId="78"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9" xfId="12" applyFont="1" applyFill="1" applyBorder="1" applyAlignment="1">
      <alignment horizontal="center" vertical="center" wrapText="1"/>
    </xf>
    <xf numFmtId="0" fontId="56" fillId="0" borderId="75" xfId="1" applyFont="1" applyBorder="1" applyAlignment="1">
      <alignment horizontal="left" vertical="center" wrapText="1"/>
    </xf>
    <xf numFmtId="0" fontId="56"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6" fillId="0" borderId="91" xfId="0" applyFont="1" applyBorder="1" applyAlignment="1">
      <alignment horizontal="center" vertical="center" wrapText="1"/>
    </xf>
    <xf numFmtId="0" fontId="12" fillId="0" borderId="98" xfId="0" applyFont="1" applyBorder="1"/>
    <xf numFmtId="0" fontId="12" fillId="0" borderId="99" xfId="0" applyFont="1" applyBorder="1"/>
    <xf numFmtId="0" fontId="16" fillId="0" borderId="96" xfId="0" applyFont="1" applyBorder="1" applyAlignment="1">
      <alignment horizontal="center" vertical="center" wrapText="1"/>
    </xf>
    <xf numFmtId="0" fontId="12" fillId="0" borderId="96" xfId="0" applyFont="1" applyBorder="1"/>
    <xf numFmtId="0" fontId="12" fillId="0" borderId="95" xfId="0" applyFont="1" applyBorder="1"/>
    <xf numFmtId="0" fontId="16" fillId="0" borderId="70" xfId="0" applyFont="1" applyBorder="1" applyAlignment="1">
      <alignment horizontal="center" vertical="center" wrapText="1"/>
    </xf>
    <xf numFmtId="0" fontId="12" fillId="0" borderId="70" xfId="0" applyFont="1" applyBorder="1"/>
    <xf numFmtId="0" fontId="12" fillId="0" borderId="103" xfId="0" applyFont="1" applyBorder="1"/>
    <xf numFmtId="0" fontId="16" fillId="0" borderId="100" xfId="0" applyFont="1" applyBorder="1" applyAlignment="1">
      <alignment horizontal="center" vertical="center" wrapText="1"/>
    </xf>
    <xf numFmtId="0" fontId="20" fillId="0" borderId="101" xfId="0" applyFont="1" applyBorder="1" applyAlignment="1">
      <alignment horizontal="center" vertical="center"/>
    </xf>
    <xf numFmtId="0" fontId="12" fillId="0" borderId="102" xfId="0" applyFont="1" applyBorder="1"/>
    <xf numFmtId="0" fontId="20" fillId="0" borderId="95" xfId="0" applyFont="1" applyBorder="1" applyAlignment="1">
      <alignment horizontal="center" vertical="center"/>
    </xf>
    <xf numFmtId="0" fontId="12" fillId="0" borderId="104" xfId="0" applyFont="1" applyBorder="1"/>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cellXfs>
  <cellStyles count="139">
    <cellStyle name="Comma" xfId="138" builtinId="3"/>
    <cellStyle name="Comma 2" xfId="8" xr:uid="{00000000-0005-0000-0000-000000000000}"/>
    <cellStyle name="Comma 2 2" xfId="109" xr:uid="{00000000-0005-0000-0000-000001000000}"/>
    <cellStyle name="Comma 3" xfId="9" xr:uid="{00000000-0005-0000-0000-000002000000}"/>
    <cellStyle name="Comma 3 2" xfId="110" xr:uid="{00000000-0005-0000-0000-000003000000}"/>
    <cellStyle name="Comma 3 3" xfId="111" xr:uid="{00000000-0005-0000-0000-000004000000}"/>
    <cellStyle name="Comma 3 4" xfId="112" xr:uid="{00000000-0005-0000-0000-000005000000}"/>
    <cellStyle name="Comma 4" xfId="113" xr:uid="{00000000-0005-0000-0000-000006000000}"/>
    <cellStyle name="Comma 5" xfId="114" xr:uid="{00000000-0005-0000-0000-000007000000}"/>
    <cellStyle name="Currency 2" xfId="10" xr:uid="{00000000-0005-0000-0000-000008000000}"/>
    <cellStyle name="Currency 2 2" xfId="115" xr:uid="{00000000-0005-0000-0000-000009000000}"/>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xr:uid="{00000000-0005-0000-0000-00004F000000}"/>
    <cellStyle name="Hyperlink 2 2" xfId="11" xr:uid="{00000000-0005-0000-0000-000050000000}"/>
    <cellStyle name="Normal" xfId="0" builtinId="0"/>
    <cellStyle name="Normal 2" xfId="1" xr:uid="{00000000-0005-0000-0000-000052000000}"/>
    <cellStyle name="Normal 2 2" xfId="105" xr:uid="{00000000-0005-0000-0000-000053000000}"/>
    <cellStyle name="Normal 2 2 2" xfId="137" xr:uid="{00000000-0005-0000-0000-000054000000}"/>
    <cellStyle name="Normal 2 3" xfId="116" xr:uid="{00000000-0005-0000-0000-000055000000}"/>
    <cellStyle name="Normal 2 4" xfId="117" xr:uid="{00000000-0005-0000-0000-000056000000}"/>
    <cellStyle name="Normal 3" xfId="3" xr:uid="{00000000-0005-0000-0000-000057000000}"/>
    <cellStyle name="Normal 3 2" xfId="4" xr:uid="{00000000-0005-0000-0000-000058000000}"/>
    <cellStyle name="Normal 3 2 2" xfId="12" xr:uid="{00000000-0005-0000-0000-000059000000}"/>
    <cellStyle name="Normal 3 2 2 2" xfId="87" xr:uid="{00000000-0005-0000-0000-00005A000000}"/>
    <cellStyle name="Normal 3 2 2 2 2" xfId="100" xr:uid="{00000000-0005-0000-0000-00005B000000}"/>
    <cellStyle name="Normal 3 2 2 2 2 2" xfId="136" xr:uid="{00000000-0005-0000-0000-00005C000000}"/>
    <cellStyle name="Normal 3 2 2 3" xfId="94" xr:uid="{00000000-0005-0000-0000-00005D000000}"/>
    <cellStyle name="Normal 3 2 2 4" xfId="118" xr:uid="{00000000-0005-0000-0000-00005E000000}"/>
    <cellStyle name="Normal 3 2 2 6" xfId="134" xr:uid="{00000000-0005-0000-0000-00005F000000}"/>
    <cellStyle name="Normal 3 2 2 7" xfId="135" xr:uid="{00000000-0005-0000-0000-000060000000}"/>
    <cellStyle name="Normal 3 2 3" xfId="86" xr:uid="{00000000-0005-0000-0000-000061000000}"/>
    <cellStyle name="Normal 3 2 3 2" xfId="99" xr:uid="{00000000-0005-0000-0000-000062000000}"/>
    <cellStyle name="Normal 3 2 4" xfId="92" xr:uid="{00000000-0005-0000-0000-000063000000}"/>
    <cellStyle name="Normal 3 2 5" xfId="119" xr:uid="{00000000-0005-0000-0000-000064000000}"/>
    <cellStyle name="Normal 3 3" xfId="13" xr:uid="{00000000-0005-0000-0000-000065000000}"/>
    <cellStyle name="Normal 3 3 2" xfId="88" xr:uid="{00000000-0005-0000-0000-000066000000}"/>
    <cellStyle name="Normal 3 3 2 2" xfId="101" xr:uid="{00000000-0005-0000-0000-000067000000}"/>
    <cellStyle name="Normal 3 3 3" xfId="95" xr:uid="{00000000-0005-0000-0000-000068000000}"/>
    <cellStyle name="Normal 3 4" xfId="85" xr:uid="{00000000-0005-0000-0000-000069000000}"/>
    <cellStyle name="Normal 3 4 2" xfId="98" xr:uid="{00000000-0005-0000-0000-00006A000000}"/>
    <cellStyle name="Normal 3 5" xfId="91" xr:uid="{00000000-0005-0000-0000-00006B000000}"/>
    <cellStyle name="Normal 3 6" xfId="120" xr:uid="{00000000-0005-0000-0000-00006C000000}"/>
    <cellStyle name="Normal 4" xfId="5" xr:uid="{00000000-0005-0000-0000-00006D000000}"/>
    <cellStyle name="Normal 4 2" xfId="14" xr:uid="{00000000-0005-0000-0000-00006E000000}"/>
    <cellStyle name="Normal 4 2 2" xfId="90" xr:uid="{00000000-0005-0000-0000-00006F000000}"/>
    <cellStyle name="Normal 4 2 2 2" xfId="103" xr:uid="{00000000-0005-0000-0000-000070000000}"/>
    <cellStyle name="Normal 4 2 3" xfId="96" xr:uid="{00000000-0005-0000-0000-000071000000}"/>
    <cellStyle name="Normal 4 3" xfId="89" xr:uid="{00000000-0005-0000-0000-000072000000}"/>
    <cellStyle name="Normal 4 3 2" xfId="102" xr:uid="{00000000-0005-0000-0000-000073000000}"/>
    <cellStyle name="Normal 4 4" xfId="93" xr:uid="{00000000-0005-0000-0000-000074000000}"/>
    <cellStyle name="Normal 4 5" xfId="121" xr:uid="{00000000-0005-0000-0000-000075000000}"/>
    <cellStyle name="Normal 5" xfId="84" xr:uid="{00000000-0005-0000-0000-000076000000}"/>
    <cellStyle name="Normal 5 2" xfId="97" xr:uid="{00000000-0005-0000-0000-000077000000}"/>
    <cellStyle name="Normal 5 3" xfId="122" xr:uid="{00000000-0005-0000-0000-000078000000}"/>
    <cellStyle name="Normal 6" xfId="104" xr:uid="{00000000-0005-0000-0000-000079000000}"/>
    <cellStyle name="Normal 7" xfId="106" xr:uid="{00000000-0005-0000-0000-00007A000000}"/>
    <cellStyle name="Normal 7 2" xfId="107" xr:uid="{00000000-0005-0000-0000-00007B000000}"/>
    <cellStyle name="Normal 7 2 2" xfId="123" xr:uid="{00000000-0005-0000-0000-00007C000000}"/>
    <cellStyle name="Normal 7 2 2 2" xfId="124" xr:uid="{00000000-0005-0000-0000-00007D000000}"/>
    <cellStyle name="Normal 7 2 3" xfId="125" xr:uid="{00000000-0005-0000-0000-00007E000000}"/>
    <cellStyle name="Normal 7 2 4" xfId="126" xr:uid="{00000000-0005-0000-0000-00007F000000}"/>
    <cellStyle name="Normal 7 3" xfId="127" xr:uid="{00000000-0005-0000-0000-000080000000}"/>
    <cellStyle name="Normal 7 3 2" xfId="128" xr:uid="{00000000-0005-0000-0000-000081000000}"/>
    <cellStyle name="Normal 8" xfId="108" xr:uid="{00000000-0005-0000-0000-000082000000}"/>
    <cellStyle name="Percent" xfId="83" builtinId="5"/>
    <cellStyle name="Percent 2" xfId="6" xr:uid="{00000000-0005-0000-0000-000084000000}"/>
    <cellStyle name="Percent 2 2" xfId="129" xr:uid="{00000000-0005-0000-0000-000085000000}"/>
    <cellStyle name="Percent 3" xfId="130" xr:uid="{00000000-0005-0000-0000-000086000000}"/>
    <cellStyle name="Percent 3 2" xfId="131" xr:uid="{00000000-0005-0000-0000-000087000000}"/>
    <cellStyle name="Percent 3 3" xfId="132" xr:uid="{00000000-0005-0000-0000-000088000000}"/>
    <cellStyle name="Percent 4" xfId="133" xr:uid="{00000000-0005-0000-0000-00008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etway\AppData\Local\Microsoft\Windows\INetCache\Content.Outlook\0O6QGZ37\Copy%20of%202021%20Six-Year%20Plan%20(Part%20I)%20GF%20Reque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itution ID"/>
      <sheetName val="1-ISUG T&amp;F Increase Rate"/>
      <sheetName val="2-Tuit &amp; Oth NGF Rev"/>
      <sheetName val="3-Academic-Financial"/>
      <sheetName val="4-GF Request"/>
      <sheetName val="5-Financial Aid"/>
      <sheetName val="Finance-Tuition Waivers"/>
      <sheetName val="Sheet1"/>
    </sheetNames>
    <sheetDataSet>
      <sheetData sheetId="0" refreshError="1"/>
      <sheetData sheetId="1">
        <row r="3">
          <cell r="C3" t="str">
            <v>Institution Name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0" zoomScaleNormal="80" workbookViewId="0">
      <selection activeCell="A49" sqref="A49"/>
    </sheetView>
  </sheetViews>
  <sheetFormatPr defaultColWidth="14.42578125" defaultRowHeight="12.75" x14ac:dyDescent="0.2"/>
  <cols>
    <col min="1" max="1" width="190.42578125" style="204" customWidth="1"/>
    <col min="2" max="2" width="19" style="204" customWidth="1"/>
    <col min="3" max="26" width="164.42578125" style="204" customWidth="1"/>
    <col min="27" max="16384" width="14.42578125" style="204"/>
  </cols>
  <sheetData>
    <row r="1" spans="1:26" ht="21" customHeight="1" x14ac:dyDescent="0.2">
      <c r="A1" s="202" t="s">
        <v>258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ht="21" customHeight="1" x14ac:dyDescent="0.2">
      <c r="A2" s="205" t="s">
        <v>168</v>
      </c>
      <c r="B2" s="203"/>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6" ht="23.45" customHeight="1" x14ac:dyDescent="0.2">
      <c r="A3" s="202" t="s">
        <v>259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row>
    <row r="4" spans="1:26" ht="21" customHeight="1" x14ac:dyDescent="0.2">
      <c r="A4" s="206" t="s">
        <v>169</v>
      </c>
      <c r="B4" s="203"/>
      <c r="C4" s="203"/>
      <c r="D4" s="203"/>
      <c r="E4" s="203"/>
      <c r="F4" s="203"/>
      <c r="G4" s="203"/>
      <c r="H4" s="203"/>
      <c r="I4" s="203"/>
      <c r="J4" s="203"/>
      <c r="K4" s="203"/>
      <c r="L4" s="203"/>
      <c r="M4" s="203"/>
      <c r="N4" s="203"/>
      <c r="O4" s="203"/>
      <c r="P4" s="203"/>
      <c r="Q4" s="203"/>
      <c r="R4" s="203"/>
      <c r="S4" s="203"/>
      <c r="T4" s="203"/>
      <c r="U4" s="203"/>
      <c r="V4" s="203"/>
      <c r="W4" s="203"/>
      <c r="X4" s="203"/>
      <c r="Y4" s="203"/>
      <c r="Z4" s="203"/>
    </row>
    <row r="5" spans="1:26" ht="92.25" customHeight="1" x14ac:dyDescent="0.2">
      <c r="A5" s="207" t="s">
        <v>260</v>
      </c>
      <c r="B5" s="208"/>
      <c r="C5" s="208"/>
      <c r="D5" s="208"/>
      <c r="E5" s="208"/>
      <c r="F5" s="208"/>
      <c r="G5" s="208"/>
      <c r="H5" s="208"/>
      <c r="I5" s="208"/>
      <c r="J5" s="208"/>
      <c r="K5" s="208"/>
      <c r="L5" s="208"/>
      <c r="M5" s="208"/>
      <c r="N5" s="208"/>
      <c r="O5" s="208"/>
      <c r="P5" s="208"/>
      <c r="Q5" s="208"/>
      <c r="R5" s="208"/>
      <c r="S5" s="208"/>
      <c r="T5" s="208"/>
      <c r="U5" s="208"/>
      <c r="V5" s="208"/>
      <c r="W5" s="208"/>
      <c r="X5" s="208"/>
      <c r="Y5" s="208"/>
      <c r="Z5" s="208"/>
    </row>
    <row r="6" spans="1:26" ht="21" customHeight="1" x14ac:dyDescent="0.2">
      <c r="A6" s="206" t="s">
        <v>261</v>
      </c>
      <c r="B6" s="209"/>
      <c r="C6" s="209"/>
      <c r="D6" s="209"/>
      <c r="E6" s="209"/>
      <c r="F6" s="209"/>
      <c r="G6" s="209"/>
      <c r="H6" s="209"/>
      <c r="I6" s="209"/>
      <c r="J6" s="209"/>
      <c r="K6" s="209"/>
      <c r="L6" s="209"/>
      <c r="M6" s="209"/>
      <c r="N6" s="209"/>
      <c r="O6" s="209"/>
      <c r="P6" s="209"/>
      <c r="Q6" s="209"/>
      <c r="R6" s="209"/>
      <c r="S6" s="209"/>
      <c r="T6" s="209"/>
      <c r="U6" s="209"/>
      <c r="V6" s="209"/>
      <c r="W6" s="209"/>
      <c r="X6" s="209"/>
      <c r="Y6" s="209"/>
      <c r="Z6" s="209"/>
    </row>
    <row r="7" spans="1:26" ht="54.95" customHeight="1" x14ac:dyDescent="0.2">
      <c r="A7" s="210" t="s">
        <v>262</v>
      </c>
      <c r="B7" s="208"/>
      <c r="C7" s="208"/>
      <c r="D7" s="208"/>
      <c r="E7" s="208"/>
      <c r="F7" s="208"/>
      <c r="G7" s="208"/>
      <c r="H7" s="208"/>
      <c r="I7" s="208"/>
      <c r="J7" s="208"/>
      <c r="K7" s="208"/>
      <c r="L7" s="208"/>
      <c r="M7" s="208"/>
      <c r="N7" s="208"/>
      <c r="O7" s="208"/>
      <c r="P7" s="208"/>
      <c r="Q7" s="208"/>
      <c r="R7" s="208"/>
      <c r="S7" s="208"/>
      <c r="T7" s="208"/>
      <c r="U7" s="208"/>
      <c r="V7" s="208"/>
      <c r="W7" s="208"/>
      <c r="X7" s="208"/>
      <c r="Y7" s="208"/>
      <c r="Z7" s="208"/>
    </row>
    <row r="8" spans="1:26" ht="61.5" customHeight="1" thickBot="1" x14ac:dyDescent="0.25">
      <c r="A8" s="211" t="s">
        <v>263</v>
      </c>
      <c r="B8" s="208"/>
      <c r="C8" s="208"/>
      <c r="D8" s="208"/>
      <c r="E8" s="208"/>
      <c r="F8" s="208"/>
      <c r="G8" s="208"/>
      <c r="H8" s="208"/>
      <c r="I8" s="208"/>
      <c r="J8" s="208"/>
      <c r="K8" s="208"/>
      <c r="L8" s="208"/>
      <c r="M8" s="208"/>
      <c r="N8" s="208"/>
      <c r="O8" s="208"/>
      <c r="P8" s="208"/>
      <c r="Q8" s="208"/>
      <c r="R8" s="208"/>
      <c r="S8" s="208"/>
      <c r="T8" s="208"/>
      <c r="U8" s="208"/>
      <c r="V8" s="208"/>
      <c r="W8" s="208"/>
      <c r="X8" s="208"/>
      <c r="Y8" s="208"/>
      <c r="Z8" s="208"/>
    </row>
    <row r="9" spans="1:26" ht="33" customHeight="1" x14ac:dyDescent="0.2">
      <c r="A9" s="212" t="s">
        <v>264</v>
      </c>
      <c r="B9" s="208"/>
      <c r="C9" s="208"/>
      <c r="D9" s="208"/>
      <c r="E9" s="208"/>
      <c r="F9" s="208"/>
      <c r="G9" s="208"/>
      <c r="H9" s="208"/>
      <c r="I9" s="208"/>
      <c r="J9" s="208"/>
      <c r="K9" s="208"/>
      <c r="L9" s="208"/>
      <c r="M9" s="208"/>
      <c r="N9" s="208"/>
      <c r="O9" s="208"/>
      <c r="P9" s="208"/>
      <c r="Q9" s="208"/>
      <c r="R9" s="208"/>
      <c r="S9" s="208"/>
      <c r="T9" s="208"/>
      <c r="U9" s="208"/>
      <c r="V9" s="208"/>
      <c r="W9" s="208"/>
      <c r="X9" s="208"/>
      <c r="Y9" s="208"/>
      <c r="Z9" s="208"/>
    </row>
    <row r="10" spans="1:26" ht="22.5" customHeight="1" x14ac:dyDescent="0.2">
      <c r="A10" s="213" t="s">
        <v>265</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spans="1:26" s="216" customFormat="1" ht="225.95" customHeight="1" x14ac:dyDescent="0.2">
      <c r="A11" s="214" t="s">
        <v>266</v>
      </c>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row>
    <row r="12" spans="1:26" s="216" customFormat="1" ht="21.95" customHeight="1" x14ac:dyDescent="0.2">
      <c r="A12" s="217" t="s">
        <v>267</v>
      </c>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row>
    <row r="13" spans="1:26" ht="23.25" customHeight="1" x14ac:dyDescent="0.2">
      <c r="A13" s="217" t="s">
        <v>236</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row>
    <row r="14" spans="1:26" ht="57" customHeight="1" x14ac:dyDescent="0.2">
      <c r="A14" s="218" t="s">
        <v>227</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26" ht="21" customHeight="1" x14ac:dyDescent="0.2">
      <c r="A15" s="219" t="s">
        <v>225</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row>
    <row r="16" spans="1:26" ht="60.75" customHeight="1" x14ac:dyDescent="0.2">
      <c r="A16" s="218" t="s">
        <v>268</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row>
    <row r="17" spans="1:26" ht="21" customHeight="1" x14ac:dyDescent="0.2">
      <c r="A17" s="219" t="s">
        <v>226</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row>
    <row r="18" spans="1:26" ht="163.5" customHeight="1" x14ac:dyDescent="0.2">
      <c r="A18" s="210" t="s">
        <v>269</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row>
    <row r="19" spans="1:26" ht="37.5" customHeight="1" x14ac:dyDescent="0.2">
      <c r="A19" s="221" t="s">
        <v>270</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spans="1:26" ht="39.75" customHeight="1" x14ac:dyDescent="0.2">
      <c r="A20" s="222" t="s">
        <v>271</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spans="1:26" ht="21" customHeight="1" x14ac:dyDescent="0.2">
      <c r="A21" s="223" t="s">
        <v>198</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spans="1:26" ht="21" customHeight="1" x14ac:dyDescent="0.2">
      <c r="A22" s="223" t="s">
        <v>199</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spans="1:26" ht="21" customHeight="1" x14ac:dyDescent="0.2">
      <c r="A23" s="224" t="s">
        <v>200</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spans="1:26" ht="127.5" customHeight="1" x14ac:dyDescent="0.2">
      <c r="A24" s="207" t="s">
        <v>272</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spans="1:26" ht="21" customHeight="1" x14ac:dyDescent="0.2">
      <c r="A25" s="219" t="s">
        <v>237</v>
      </c>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spans="1:26" ht="70.5" customHeight="1" x14ac:dyDescent="0.2">
      <c r="A26" s="218" t="s">
        <v>238</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spans="1:26" ht="21" customHeight="1" x14ac:dyDescent="0.2">
      <c r="A27" s="225" t="s">
        <v>228</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row>
    <row r="28" spans="1:26" ht="97.5" customHeight="1" x14ac:dyDescent="0.2">
      <c r="A28" s="227" t="s">
        <v>273</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spans="1:26" ht="21" customHeight="1" x14ac:dyDescent="0.2">
      <c r="A29" s="228" t="s">
        <v>170</v>
      </c>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row>
    <row r="30" spans="1:26" ht="21" customHeight="1" x14ac:dyDescent="0.2">
      <c r="A30" s="229" t="s">
        <v>274</v>
      </c>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1:26" ht="21" customHeight="1" x14ac:dyDescent="0.2">
      <c r="A31" s="229" t="s">
        <v>171</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26" ht="21" customHeight="1" x14ac:dyDescent="0.2">
      <c r="A32" s="229" t="s">
        <v>172</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spans="1:26" ht="21" customHeight="1" x14ac:dyDescent="0.2">
      <c r="A33" s="229" t="s">
        <v>173</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spans="1:26" ht="21" customHeight="1" x14ac:dyDescent="0.2">
      <c r="A34" s="229" t="s">
        <v>174</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6" ht="21" customHeight="1" x14ac:dyDescent="0.2">
      <c r="A35" s="219" t="s">
        <v>240</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spans="1:26" ht="21" customHeight="1" x14ac:dyDescent="0.2">
      <c r="A36" s="230" t="s">
        <v>175</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row>
    <row r="37" spans="1:26" ht="145.5" customHeight="1" x14ac:dyDescent="0.2">
      <c r="A37" s="231" t="s">
        <v>176</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26" ht="57.75" customHeight="1" x14ac:dyDescent="0.2">
      <c r="A38" s="231" t="s">
        <v>177</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ht="64.5" customHeight="1" x14ac:dyDescent="0.2">
      <c r="A39" s="231" t="s">
        <v>178</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1:26" ht="93" customHeight="1" x14ac:dyDescent="0.2">
      <c r="A40" s="231" t="s">
        <v>179</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row>
    <row r="41" spans="1:26" ht="28.5" customHeight="1" x14ac:dyDescent="0.2">
      <c r="A41" s="231" t="s">
        <v>180</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row>
    <row r="42" spans="1:26" ht="26.25" customHeight="1" x14ac:dyDescent="0.2">
      <c r="A42" s="233" t="s">
        <v>181</v>
      </c>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row>
    <row r="43" spans="1:26" ht="36" customHeight="1" x14ac:dyDescent="0.2">
      <c r="A43" s="231" t="s">
        <v>182</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1:26" ht="20.25" customHeight="1" x14ac:dyDescent="0.2">
      <c r="A44" s="231" t="s">
        <v>183</v>
      </c>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26" ht="21.75" customHeight="1" x14ac:dyDescent="0.2">
      <c r="A45" s="231" t="s">
        <v>184</v>
      </c>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row>
    <row r="46" spans="1:26" ht="24.75" customHeight="1" x14ac:dyDescent="0.2">
      <c r="A46" s="233" t="s">
        <v>185</v>
      </c>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row>
    <row r="47" spans="1:26" ht="17.25" customHeight="1" x14ac:dyDescent="0.2">
      <c r="A47" s="233" t="s">
        <v>186</v>
      </c>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row>
    <row r="48" spans="1:26" ht="35.25" customHeight="1" x14ac:dyDescent="0.2">
      <c r="A48" s="233" t="s">
        <v>187</v>
      </c>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row>
    <row r="49" spans="1:26" ht="57" customHeight="1" x14ac:dyDescent="0.2">
      <c r="A49" s="233" t="s">
        <v>188</v>
      </c>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row>
    <row r="50" spans="1:26" ht="62.25" customHeight="1" x14ac:dyDescent="0.2">
      <c r="A50" s="233" t="s">
        <v>189</v>
      </c>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row>
    <row r="51" spans="1:26" ht="122.25" customHeight="1" x14ac:dyDescent="0.2">
      <c r="A51" s="233" t="s">
        <v>190</v>
      </c>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row>
    <row r="52" spans="1:26" ht="69.75" customHeight="1" x14ac:dyDescent="0.2">
      <c r="A52" s="233" t="s">
        <v>191</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row>
    <row r="53" spans="1:26" ht="24" customHeight="1" x14ac:dyDescent="0.2">
      <c r="A53" s="233" t="s">
        <v>192</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row>
    <row r="54" spans="1:26" ht="23.25" customHeight="1" x14ac:dyDescent="0.2">
      <c r="A54" s="233" t="s">
        <v>193</v>
      </c>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ht="101.45" customHeight="1" x14ac:dyDescent="0.2">
      <c r="A55" s="233" t="s">
        <v>194</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spans="1:26" ht="51.75" customHeight="1" x14ac:dyDescent="0.2">
      <c r="A56" s="233" t="s">
        <v>195</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1:26" ht="89.25" customHeight="1" x14ac:dyDescent="0.2">
      <c r="A57" s="233" t="s">
        <v>196</v>
      </c>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spans="1:26" ht="32.25" customHeight="1" x14ac:dyDescent="0.2">
      <c r="A58" s="233" t="s">
        <v>197</v>
      </c>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spans="1:26" ht="15.75" hidden="1" customHeight="1" x14ac:dyDescent="0.2">
      <c r="A59" s="234"/>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row>
    <row r="60" spans="1:26" ht="15.75" hidden="1" customHeight="1" x14ac:dyDescent="0.2">
      <c r="A60" s="234"/>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row>
    <row r="61" spans="1:26" ht="15.75" hidden="1" customHeight="1" x14ac:dyDescent="0.2">
      <c r="A61" s="234"/>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row>
    <row r="62" spans="1:26" ht="15.75" customHeight="1" x14ac:dyDescent="0.2">
      <c r="A62" s="235"/>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row>
    <row r="63" spans="1:26" ht="15.75" customHeight="1" x14ac:dyDescent="0.2">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row>
    <row r="64" spans="1:26" ht="15.75" customHeight="1" x14ac:dyDescent="0.2">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row>
    <row r="65" spans="1:26" ht="15.75" customHeight="1" x14ac:dyDescent="0.2">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row>
    <row r="66" spans="1:26" ht="15.75" customHeight="1" x14ac:dyDescent="0.2">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row>
    <row r="67" spans="1:26" ht="15.75" customHeight="1" x14ac:dyDescent="0.2">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row>
    <row r="68" spans="1:26" ht="15.75" customHeight="1" x14ac:dyDescent="0.2">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row>
    <row r="69" spans="1:26" ht="15.75" customHeight="1" x14ac:dyDescent="0.2">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row>
    <row r="70" spans="1:26" ht="15.75" customHeight="1" x14ac:dyDescent="0.2">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row>
    <row r="71" spans="1:26" ht="15.75" customHeight="1" x14ac:dyDescent="0.2">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row>
    <row r="72" spans="1:26" ht="15.75" customHeight="1" x14ac:dyDescent="0.2">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row>
    <row r="73" spans="1:26" ht="15.75" customHeight="1" x14ac:dyDescent="0.2">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row>
    <row r="74" spans="1:26" ht="15.75" customHeight="1" x14ac:dyDescent="0.2">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row>
    <row r="75" spans="1:26" ht="15.75" customHeight="1" x14ac:dyDescent="0.2">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row>
    <row r="76" spans="1:26" ht="15.75" customHeight="1" x14ac:dyDescent="0.2">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row>
    <row r="77" spans="1:26" ht="15.75" customHeight="1" x14ac:dyDescent="0.2">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6" ht="15.75" customHeight="1" x14ac:dyDescent="0.2">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row>
    <row r="79" spans="1:26" ht="15.75" customHeight="1" x14ac:dyDescent="0.2">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row>
    <row r="80" spans="1:26" ht="15.75" customHeight="1" x14ac:dyDescent="0.2">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row>
    <row r="81" spans="1:26" ht="15.75" customHeight="1" x14ac:dyDescent="0.2">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row>
    <row r="82" spans="1:26" ht="15.75" customHeight="1" x14ac:dyDescent="0.2">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row>
    <row r="83" spans="1:26" ht="15.75" customHeight="1" x14ac:dyDescent="0.2">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row>
    <row r="84" spans="1:26" ht="15.75" customHeight="1" x14ac:dyDescent="0.2">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row>
    <row r="85" spans="1:26" ht="15.75" customHeight="1" x14ac:dyDescent="0.2">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row>
    <row r="86" spans="1:26" ht="15.75" customHeight="1" x14ac:dyDescent="0.2">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row>
    <row r="87" spans="1:26" ht="15.75" customHeight="1" x14ac:dyDescent="0.2">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row>
    <row r="88" spans="1:26" ht="15.75" customHeight="1" x14ac:dyDescent="0.2">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row>
    <row r="89" spans="1:26" ht="15.75" customHeight="1" x14ac:dyDescent="0.2">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row>
    <row r="90" spans="1:26" ht="15.75" customHeight="1" x14ac:dyDescent="0.2">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1:26" ht="15.75" customHeight="1" x14ac:dyDescent="0.2">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1:26" ht="15.75" customHeight="1" x14ac:dyDescent="0.2">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1:26" ht="15.75" customHeight="1" x14ac:dyDescent="0.2">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row>
    <row r="94" spans="1:26" ht="15.75" customHeight="1" x14ac:dyDescent="0.2">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row>
    <row r="95" spans="1:26" ht="15.75" customHeight="1" x14ac:dyDescent="0.2">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row>
    <row r="96" spans="1:26" ht="15.75" customHeight="1" x14ac:dyDescent="0.2">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row>
    <row r="97" spans="1:26" ht="15.75" customHeight="1" x14ac:dyDescent="0.2">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row>
    <row r="98" spans="1:26" ht="15.75" customHeight="1" x14ac:dyDescent="0.2">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row>
    <row r="99" spans="1:26" ht="15.75" customHeight="1" x14ac:dyDescent="0.2">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row>
    <row r="100" spans="1:26" ht="15.75" customHeight="1" x14ac:dyDescent="0.2">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1:26" ht="15.75" customHeight="1" x14ac:dyDescent="0.2">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1:26" ht="15.75" customHeight="1" x14ac:dyDescent="0.2">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row>
    <row r="103" spans="1:26" ht="15.75" customHeight="1" x14ac:dyDescent="0.2">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row>
    <row r="104" spans="1:26" ht="15.75" customHeight="1" x14ac:dyDescent="0.2">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1:26" ht="15.75" customHeight="1" x14ac:dyDescent="0.2">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1:26" ht="15.75" customHeight="1" x14ac:dyDescent="0.2">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1:26" ht="15.75" customHeight="1" x14ac:dyDescent="0.2">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1:26" ht="15.75" customHeight="1" x14ac:dyDescent="0.2">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1:26" ht="15.75" customHeight="1" x14ac:dyDescent="0.2">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1:26" ht="15.75" customHeight="1" x14ac:dyDescent="0.2">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1:26" ht="15.75" customHeight="1" x14ac:dyDescent="0.2">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1:26" ht="15.75" customHeight="1" x14ac:dyDescent="0.2">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1:26" ht="15.75" customHeight="1" x14ac:dyDescent="0.2">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1:26" ht="15.75" customHeight="1" x14ac:dyDescent="0.2">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row r="115" spans="1:26" ht="15.75" customHeight="1" x14ac:dyDescent="0.2">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row>
    <row r="116" spans="1:26" ht="15.75" customHeight="1" x14ac:dyDescent="0.2">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row>
    <row r="117" spans="1:26" ht="15.75" customHeight="1" x14ac:dyDescent="0.2">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row>
    <row r="118" spans="1:26" ht="15.75" customHeight="1" x14ac:dyDescent="0.2">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row>
    <row r="119" spans="1:26" ht="15.75" customHeight="1" x14ac:dyDescent="0.2">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row>
    <row r="120" spans="1:26" ht="15.75" customHeight="1" x14ac:dyDescent="0.2">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row>
    <row r="121" spans="1:26" ht="15.75" customHeight="1" x14ac:dyDescent="0.2">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row>
    <row r="122" spans="1:26" ht="15.75" customHeight="1" x14ac:dyDescent="0.2">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row>
    <row r="123" spans="1:26" ht="15.75" customHeight="1" x14ac:dyDescent="0.2">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row>
    <row r="124" spans="1:26" ht="15.75" customHeight="1" x14ac:dyDescent="0.2">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row>
    <row r="125" spans="1:26" ht="15.75" customHeight="1" x14ac:dyDescent="0.2">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row>
    <row r="126" spans="1:26" ht="15.75" customHeight="1" x14ac:dyDescent="0.2">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row>
    <row r="127" spans="1:26" ht="15.75" customHeight="1" x14ac:dyDescent="0.2">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row>
    <row r="128" spans="1:26" ht="15.75" customHeight="1" x14ac:dyDescent="0.2">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row>
    <row r="129" spans="1:26" ht="15.75" customHeight="1" x14ac:dyDescent="0.2">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row>
    <row r="130" spans="1:26" ht="15.75" customHeight="1" x14ac:dyDescent="0.2">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row>
    <row r="131" spans="1:26" ht="15.75" customHeight="1" x14ac:dyDescent="0.2">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row>
    <row r="132" spans="1:26" ht="15.75" customHeight="1" x14ac:dyDescent="0.2">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row>
    <row r="133" spans="1:26" ht="15.75" customHeight="1" x14ac:dyDescent="0.2">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row>
    <row r="134" spans="1:26" ht="15.75" customHeight="1" x14ac:dyDescent="0.2">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row>
    <row r="135" spans="1:26" ht="15.75" customHeight="1" x14ac:dyDescent="0.2">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row>
    <row r="136" spans="1:26" ht="15.75" customHeight="1" x14ac:dyDescent="0.2">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row>
    <row r="137" spans="1:26" ht="15.75" customHeight="1" x14ac:dyDescent="0.2">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row>
    <row r="138" spans="1:26" ht="15.75" customHeight="1" x14ac:dyDescent="0.2">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row>
    <row r="139" spans="1:26" ht="15.75" customHeight="1" x14ac:dyDescent="0.2">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row>
    <row r="140" spans="1:26" ht="15.75" customHeight="1" x14ac:dyDescent="0.2">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row>
    <row r="141" spans="1:26" ht="15.75" customHeight="1" x14ac:dyDescent="0.2">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row>
    <row r="142" spans="1:26" ht="15.75" customHeight="1" x14ac:dyDescent="0.2">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row>
    <row r="143" spans="1:26" ht="15.75" customHeight="1" x14ac:dyDescent="0.2">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row>
    <row r="144" spans="1:26" ht="15.75" customHeight="1" x14ac:dyDescent="0.2">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row>
    <row r="145" spans="1:26" ht="15.75" customHeight="1" x14ac:dyDescent="0.2">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row>
    <row r="146" spans="1:26" ht="15.75" customHeight="1" x14ac:dyDescent="0.2">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row>
    <row r="147" spans="1:26" ht="15.75" customHeight="1" x14ac:dyDescent="0.2">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row>
    <row r="148" spans="1:26" ht="15.75" customHeight="1" x14ac:dyDescent="0.2">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row>
    <row r="149" spans="1:26" ht="15.75" customHeight="1" x14ac:dyDescent="0.2">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row>
    <row r="150" spans="1:26" ht="15.75" customHeight="1" x14ac:dyDescent="0.2">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row>
    <row r="151" spans="1:26" ht="15.75" customHeight="1" x14ac:dyDescent="0.2">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row>
    <row r="152" spans="1:26" ht="15.75" customHeight="1" x14ac:dyDescent="0.2">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row>
    <row r="153" spans="1:26" ht="15.75" customHeight="1" x14ac:dyDescent="0.2">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row>
    <row r="154" spans="1:26" ht="15.75" customHeight="1" x14ac:dyDescent="0.2">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row>
    <row r="155" spans="1:26" ht="15.75" customHeight="1" x14ac:dyDescent="0.2">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row>
    <row r="156" spans="1:26" ht="15.75" customHeight="1" x14ac:dyDescent="0.2">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row>
    <row r="157" spans="1:26" ht="15.75" customHeight="1" x14ac:dyDescent="0.2">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row>
    <row r="158" spans="1:26" ht="15.75" customHeight="1" x14ac:dyDescent="0.2">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row>
    <row r="159" spans="1:26" ht="15.75" customHeight="1" x14ac:dyDescent="0.2">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row>
    <row r="160" spans="1:26" ht="15.75" customHeight="1" x14ac:dyDescent="0.2">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row>
    <row r="161" spans="1:26" ht="15.75" customHeight="1" x14ac:dyDescent="0.2">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row>
    <row r="162" spans="1:26" ht="15.75" customHeight="1" x14ac:dyDescent="0.2">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row>
    <row r="163" spans="1:26" ht="15.75" customHeight="1" x14ac:dyDescent="0.2">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row>
    <row r="164" spans="1:26" ht="15.75" customHeight="1" x14ac:dyDescent="0.2">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row>
    <row r="165" spans="1:26" ht="15.75" customHeight="1" x14ac:dyDescent="0.2">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row>
    <row r="166" spans="1:26" ht="15.75" customHeight="1" x14ac:dyDescent="0.2">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row>
    <row r="167" spans="1:26" ht="15.75" customHeight="1" x14ac:dyDescent="0.2">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row>
    <row r="168" spans="1:26" ht="15.75" customHeight="1" x14ac:dyDescent="0.2">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row>
    <row r="169" spans="1:26" ht="15.75" customHeight="1" x14ac:dyDescent="0.2">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row>
    <row r="170" spans="1:26" ht="15.75" customHeight="1" x14ac:dyDescent="0.2">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row>
    <row r="171" spans="1:26" ht="15.75" customHeight="1" x14ac:dyDescent="0.2">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row>
    <row r="172" spans="1:26" ht="15.75" customHeight="1" x14ac:dyDescent="0.2">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row>
    <row r="173" spans="1:26" ht="15.75" customHeight="1" x14ac:dyDescent="0.2">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row>
    <row r="174" spans="1:26" ht="15.75" customHeight="1" x14ac:dyDescent="0.2">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row>
    <row r="175" spans="1:26" ht="15.75" customHeight="1" x14ac:dyDescent="0.2">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row>
    <row r="176" spans="1:26" ht="15.75" customHeight="1" x14ac:dyDescent="0.2">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row>
    <row r="177" spans="1:26" ht="15.75" customHeight="1" x14ac:dyDescent="0.2">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row>
    <row r="178" spans="1:26" ht="15.75" customHeight="1" x14ac:dyDescent="0.2">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row>
    <row r="179" spans="1:26" ht="15.75" customHeight="1" x14ac:dyDescent="0.2">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row>
    <row r="180" spans="1:26" ht="15.75" customHeight="1" x14ac:dyDescent="0.2">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row>
    <row r="181" spans="1:26" ht="15.75" customHeight="1" x14ac:dyDescent="0.2">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row>
    <row r="182" spans="1:26" ht="15.75" customHeight="1" x14ac:dyDescent="0.2">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row>
    <row r="183" spans="1:26" ht="15.75" customHeight="1" x14ac:dyDescent="0.2">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row>
    <row r="184" spans="1:26" ht="15.75" customHeight="1" x14ac:dyDescent="0.2">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row>
    <row r="185" spans="1:26" ht="15.75" customHeight="1" x14ac:dyDescent="0.2">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row>
    <row r="186" spans="1:26" ht="15.75" customHeight="1" x14ac:dyDescent="0.2">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row>
    <row r="187" spans="1:26" ht="15.75" customHeight="1" x14ac:dyDescent="0.2">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row>
    <row r="188" spans="1:26" ht="15.75" customHeight="1" x14ac:dyDescent="0.2">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row>
    <row r="189" spans="1:26" ht="15.75" customHeight="1" x14ac:dyDescent="0.2">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row>
    <row r="190" spans="1:26" ht="15.75" customHeight="1" x14ac:dyDescent="0.2">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row>
    <row r="191" spans="1:26" ht="15.75" customHeight="1" x14ac:dyDescent="0.2">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row>
    <row r="192" spans="1:26" ht="15.75" customHeight="1" x14ac:dyDescent="0.2">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row>
    <row r="193" spans="1:26" ht="15.75" customHeight="1" x14ac:dyDescent="0.2">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row>
    <row r="194" spans="1:26" ht="15.75" customHeight="1" x14ac:dyDescent="0.2">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row>
    <row r="195" spans="1:26" ht="15.75" customHeight="1" x14ac:dyDescent="0.2">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row>
    <row r="196" spans="1:26" ht="15.75" customHeight="1" x14ac:dyDescent="0.2">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row>
    <row r="197" spans="1:26" ht="15.75" customHeight="1" x14ac:dyDescent="0.2">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row>
    <row r="198" spans="1:26" ht="15.75" customHeight="1" x14ac:dyDescent="0.2">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row>
    <row r="199" spans="1:26" ht="15.75" customHeight="1" x14ac:dyDescent="0.2">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row>
    <row r="200" spans="1:26" ht="15.75" customHeight="1" x14ac:dyDescent="0.2">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row>
    <row r="201" spans="1:26" ht="15.75" customHeight="1" x14ac:dyDescent="0.2">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row>
    <row r="202" spans="1:26" ht="15.75" customHeight="1" x14ac:dyDescent="0.2">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row>
    <row r="203" spans="1:26" ht="15.75" customHeight="1" x14ac:dyDescent="0.2">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row>
    <row r="204" spans="1:26" ht="15.75" customHeight="1" x14ac:dyDescent="0.2">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row>
    <row r="205" spans="1:26" ht="15.75" customHeight="1" x14ac:dyDescent="0.2">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row>
    <row r="206" spans="1:26" ht="15.75" customHeight="1" x14ac:dyDescent="0.2">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row>
    <row r="207" spans="1:26" ht="15.75" customHeight="1" x14ac:dyDescent="0.2">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row>
    <row r="208" spans="1:26" ht="15.75" customHeight="1" x14ac:dyDescent="0.2">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row>
    <row r="209" spans="1:26" ht="15.75" customHeight="1" x14ac:dyDescent="0.2">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row>
    <row r="210" spans="1:26" ht="15.75" customHeight="1" x14ac:dyDescent="0.2">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row>
    <row r="211" spans="1:26" ht="15.75" customHeight="1" x14ac:dyDescent="0.2">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row>
    <row r="212" spans="1:26" ht="15.75" customHeight="1" x14ac:dyDescent="0.2">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row>
    <row r="213" spans="1:26" ht="15.75" customHeight="1" x14ac:dyDescent="0.2">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row>
    <row r="214" spans="1:26" ht="15.75" customHeight="1" x14ac:dyDescent="0.2">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row>
    <row r="215" spans="1:26" ht="15.75" customHeight="1" x14ac:dyDescent="0.2">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row>
    <row r="216" spans="1:26" ht="15.75" customHeight="1" x14ac:dyDescent="0.2">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row>
    <row r="217" spans="1:26" ht="15.75" customHeight="1" x14ac:dyDescent="0.2">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row>
    <row r="218" spans="1:26" ht="15.75" customHeight="1" x14ac:dyDescent="0.2">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row>
    <row r="219" spans="1:26" ht="15.75" customHeight="1" x14ac:dyDescent="0.2">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row>
    <row r="220" spans="1:26" ht="15.75" customHeight="1" x14ac:dyDescent="0.2">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row>
    <row r="221" spans="1:26" ht="15.75" customHeight="1" x14ac:dyDescent="0.2">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row>
    <row r="222" spans="1:26" ht="15.75" customHeight="1" x14ac:dyDescent="0.2">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row>
    <row r="223" spans="1:26" ht="15.75" customHeight="1" x14ac:dyDescent="0.2">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ht="15.75" customHeight="1" x14ac:dyDescent="0.2">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row>
    <row r="225" spans="1:26" ht="15.75" customHeight="1" x14ac:dyDescent="0.2">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row>
    <row r="226" spans="1:26" ht="15.75" customHeight="1" x14ac:dyDescent="0.2">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row>
    <row r="227" spans="1:26" ht="15.75" customHeight="1" x14ac:dyDescent="0.2">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row>
    <row r="228" spans="1:26" ht="15.75" customHeight="1" x14ac:dyDescent="0.2">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row>
    <row r="229" spans="1:26" ht="15.75" customHeight="1" x14ac:dyDescent="0.2">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row>
    <row r="230" spans="1:26" ht="15.75" customHeight="1" x14ac:dyDescent="0.2">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row>
    <row r="231" spans="1:26" ht="15.75" customHeight="1" x14ac:dyDescent="0.2">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row>
    <row r="232" spans="1:26" ht="15.75" customHeight="1" x14ac:dyDescent="0.2">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row>
    <row r="233" spans="1:26" ht="15.75" customHeight="1" x14ac:dyDescent="0.2">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row>
    <row r="234" spans="1:26" ht="15.75" customHeight="1" x14ac:dyDescent="0.2">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row>
    <row r="235" spans="1:26" ht="15.75" customHeight="1" x14ac:dyDescent="0.2">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row>
    <row r="236" spans="1:26" ht="15.75" customHeight="1" x14ac:dyDescent="0.2">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row>
    <row r="237" spans="1:26" ht="15.75" customHeight="1" x14ac:dyDescent="0.2">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row>
    <row r="238" spans="1:26" ht="15.75" customHeight="1" x14ac:dyDescent="0.2">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row>
    <row r="239" spans="1:26" ht="15.75" customHeight="1" x14ac:dyDescent="0.2">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row>
    <row r="240" spans="1:26" ht="15.75" customHeight="1" x14ac:dyDescent="0.2">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row>
    <row r="241" spans="1:26" ht="15.75" customHeight="1" x14ac:dyDescent="0.2">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row>
    <row r="242" spans="1:26" ht="15.75" customHeight="1" x14ac:dyDescent="0.2">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row>
    <row r="243" spans="1:26" ht="15.75" customHeight="1" x14ac:dyDescent="0.2">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row>
    <row r="244" spans="1:26" ht="15.75" customHeight="1" x14ac:dyDescent="0.2">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row>
    <row r="245" spans="1:26" ht="15.75" customHeight="1" x14ac:dyDescent="0.2">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row>
    <row r="246" spans="1:26" ht="15.75" customHeight="1" x14ac:dyDescent="0.2">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row>
    <row r="247" spans="1:26" ht="15.75" customHeight="1" x14ac:dyDescent="0.2">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row>
    <row r="248" spans="1:26" ht="15.75" customHeight="1" x14ac:dyDescent="0.2">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row>
    <row r="249" spans="1:26" ht="15.75" customHeight="1" x14ac:dyDescent="0.2">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row>
    <row r="250" spans="1:26" ht="15.75" customHeight="1" x14ac:dyDescent="0.2">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row>
    <row r="251" spans="1:26" ht="15.75" customHeight="1" x14ac:dyDescent="0.2">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row>
    <row r="252" spans="1:26" ht="15.75" customHeight="1" x14ac:dyDescent="0.2">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row>
    <row r="253" spans="1:26" ht="15.75" customHeight="1" x14ac:dyDescent="0.2">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row>
    <row r="254" spans="1:26" ht="15.75" customHeight="1" x14ac:dyDescent="0.2">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row>
    <row r="255" spans="1:26" ht="15.75" customHeight="1" x14ac:dyDescent="0.2">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row>
    <row r="256" spans="1:26" ht="15.75" customHeight="1" x14ac:dyDescent="0.2">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row>
    <row r="257" spans="1:26" ht="15.75" customHeight="1" x14ac:dyDescent="0.2">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row>
    <row r="258" spans="1:26" ht="15.75" customHeight="1" x14ac:dyDescent="0.2">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row>
    <row r="259" spans="1:26" ht="15.75" customHeight="1" x14ac:dyDescent="0.2">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row>
    <row r="260" spans="1:26" ht="15.75" customHeight="1" x14ac:dyDescent="0.2">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row>
    <row r="261" spans="1:26" ht="15.75" customHeight="1" x14ac:dyDescent="0.2">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row>
    <row r="262" spans="1:26" ht="15.75" customHeight="1" x14ac:dyDescent="0.2">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row>
    <row r="263" spans="1:26" ht="15.75" customHeight="1" x14ac:dyDescent="0.2">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row>
    <row r="264" spans="1:26" ht="15.75" customHeight="1" x14ac:dyDescent="0.2">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row>
    <row r="265" spans="1:26" ht="15.75" customHeight="1" x14ac:dyDescent="0.2">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row>
    <row r="266" spans="1:26" ht="15.75" customHeight="1" x14ac:dyDescent="0.2">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row>
    <row r="267" spans="1:26" ht="15.75" customHeight="1" x14ac:dyDescent="0.2">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row>
    <row r="268" spans="1:26" ht="15.75" customHeight="1" x14ac:dyDescent="0.2">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row>
    <row r="269" spans="1:26" ht="15.75" customHeight="1" x14ac:dyDescent="0.2">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row>
    <row r="270" spans="1:26" ht="15.75" customHeight="1" x14ac:dyDescent="0.2">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row>
    <row r="271" spans="1:26" ht="15.75" customHeight="1" x14ac:dyDescent="0.2">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row>
    <row r="272" spans="1:26" ht="15.75" customHeight="1" x14ac:dyDescent="0.2">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row>
    <row r="273" spans="1:26" ht="15.75" customHeight="1" x14ac:dyDescent="0.2">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row>
    <row r="274" spans="1:26" ht="15.75" customHeight="1" x14ac:dyDescent="0.2">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row>
    <row r="275" spans="1:26" ht="15.75" customHeight="1" x14ac:dyDescent="0.2">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row>
    <row r="276" spans="1:26" ht="15.75" customHeight="1" x14ac:dyDescent="0.2">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row>
    <row r="277" spans="1:26" ht="15.75" customHeight="1" x14ac:dyDescent="0.2">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row>
    <row r="278" spans="1:26" ht="15.75" customHeight="1" x14ac:dyDescent="0.2">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row>
    <row r="279" spans="1:26" ht="15.75" customHeight="1" x14ac:dyDescent="0.2">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row>
    <row r="280" spans="1:26" ht="15.75" customHeight="1" x14ac:dyDescent="0.2">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row>
    <row r="281" spans="1:26" ht="15.75" customHeight="1" x14ac:dyDescent="0.2">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row>
    <row r="282" spans="1:26" ht="15.75" customHeight="1" x14ac:dyDescent="0.2">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row>
    <row r="283" spans="1:26" ht="15.75" customHeight="1" x14ac:dyDescent="0.2">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row>
    <row r="284" spans="1:26" ht="15.75" customHeight="1" x14ac:dyDescent="0.2">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row>
    <row r="285" spans="1:26" ht="15.75" customHeight="1" x14ac:dyDescent="0.2">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row>
    <row r="286" spans="1:26" ht="15.75" customHeight="1" x14ac:dyDescent="0.2">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row>
    <row r="287" spans="1:26" ht="15.75" customHeight="1" x14ac:dyDescent="0.2">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row>
    <row r="288" spans="1:26" ht="15.75" customHeight="1" x14ac:dyDescent="0.2">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row>
    <row r="289" spans="1:26" ht="15.75" customHeight="1" x14ac:dyDescent="0.2">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row>
    <row r="290" spans="1:26" ht="15.75" customHeight="1" x14ac:dyDescent="0.2">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row>
    <row r="291" spans="1:26" ht="15.75" customHeight="1" x14ac:dyDescent="0.2">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row>
    <row r="292" spans="1:26" ht="15.75" customHeight="1" x14ac:dyDescent="0.2">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row>
    <row r="293" spans="1:26" ht="15.75" customHeight="1" x14ac:dyDescent="0.2">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row>
    <row r="294" spans="1:26" ht="15.75" customHeight="1" x14ac:dyDescent="0.2">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row>
    <row r="295" spans="1:26" ht="15.75" customHeight="1" x14ac:dyDescent="0.2">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row>
    <row r="296" spans="1:26" ht="15.75" customHeight="1" x14ac:dyDescent="0.2">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row>
    <row r="297" spans="1:26" ht="15.75" customHeight="1" x14ac:dyDescent="0.2">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row>
    <row r="298" spans="1:26" ht="15.75" customHeight="1" x14ac:dyDescent="0.2">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row>
    <row r="299" spans="1:26" ht="15.75" customHeight="1" x14ac:dyDescent="0.2">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row>
    <row r="300" spans="1:26" ht="15.75" customHeight="1" x14ac:dyDescent="0.2">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row>
    <row r="301" spans="1:26" ht="15.75" customHeight="1" x14ac:dyDescent="0.2">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row>
    <row r="302" spans="1:26" ht="15.75" customHeight="1" x14ac:dyDescent="0.2">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row>
    <row r="303" spans="1:26" ht="15.75" customHeight="1" x14ac:dyDescent="0.2">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row>
    <row r="304" spans="1:26" ht="15.75" customHeight="1" x14ac:dyDescent="0.2">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row>
    <row r="305" spans="1:26" ht="15.75" customHeight="1" x14ac:dyDescent="0.2">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row>
    <row r="306" spans="1:26" ht="15.75" customHeight="1" x14ac:dyDescent="0.2">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row>
    <row r="307" spans="1:26" ht="15.75" customHeight="1" x14ac:dyDescent="0.2">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row>
    <row r="308" spans="1:26" ht="15.75" customHeight="1" x14ac:dyDescent="0.2">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row>
    <row r="309" spans="1:26" ht="15.75" customHeight="1" x14ac:dyDescent="0.2">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row>
    <row r="310" spans="1:26" ht="15.75" customHeight="1" x14ac:dyDescent="0.2">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row>
    <row r="311" spans="1:26" ht="15.75" customHeight="1" x14ac:dyDescent="0.2">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row>
    <row r="312" spans="1:26" ht="15.75" customHeight="1" x14ac:dyDescent="0.2">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row>
    <row r="313" spans="1:26" ht="15.75" customHeight="1" x14ac:dyDescent="0.2">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row>
    <row r="314" spans="1:26" ht="15.75" customHeight="1" x14ac:dyDescent="0.2">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row>
    <row r="315" spans="1:26" ht="15.75" customHeight="1" x14ac:dyDescent="0.2">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row>
    <row r="316" spans="1:26" ht="15.75" customHeight="1" x14ac:dyDescent="0.2">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row>
    <row r="317" spans="1:26" ht="15.75" customHeight="1" x14ac:dyDescent="0.2">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row>
    <row r="318" spans="1:26" ht="15.75" customHeight="1" x14ac:dyDescent="0.2">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row>
    <row r="319" spans="1:26" ht="15.75" customHeight="1" x14ac:dyDescent="0.2">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row>
    <row r="320" spans="1:26" ht="15.75" customHeight="1" x14ac:dyDescent="0.2">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row>
    <row r="321" spans="1:26" ht="15.75" customHeight="1" x14ac:dyDescent="0.2">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spans="1:26" ht="15.75" customHeight="1" x14ac:dyDescent="0.2">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row>
    <row r="323" spans="1:26" ht="15.75" customHeight="1" x14ac:dyDescent="0.2">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row>
    <row r="324" spans="1:26" ht="15.75" customHeight="1" x14ac:dyDescent="0.2">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row>
    <row r="325" spans="1:26" ht="15.75" customHeight="1" x14ac:dyDescent="0.2">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row>
    <row r="326" spans="1:26" ht="15.75" customHeight="1" x14ac:dyDescent="0.2">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row>
    <row r="327" spans="1:26" ht="15.75" customHeight="1" x14ac:dyDescent="0.2">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row>
    <row r="328" spans="1:26" ht="15.75" customHeight="1" x14ac:dyDescent="0.2">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row>
    <row r="329" spans="1:26" ht="15.75" customHeight="1" x14ac:dyDescent="0.2">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row>
    <row r="330" spans="1:26" ht="15.75" customHeight="1" x14ac:dyDescent="0.2">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row>
    <row r="331" spans="1:26" ht="15.75" customHeight="1" x14ac:dyDescent="0.2">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row>
    <row r="332" spans="1:26" ht="15.75" customHeight="1" x14ac:dyDescent="0.2">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row>
    <row r="333" spans="1:26" ht="15.75" customHeight="1" x14ac:dyDescent="0.2">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row>
    <row r="334" spans="1:26" ht="15.75" customHeight="1" x14ac:dyDescent="0.2">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row>
    <row r="335" spans="1:26" ht="15.75" customHeight="1" x14ac:dyDescent="0.2">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row>
    <row r="336" spans="1:26" ht="15.75" customHeight="1" x14ac:dyDescent="0.2">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row>
    <row r="337" spans="1:26" ht="15.75" customHeight="1" x14ac:dyDescent="0.2">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row>
    <row r="338" spans="1:26" ht="15.75" customHeight="1" x14ac:dyDescent="0.2">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row>
    <row r="339" spans="1:26" ht="15.75" customHeight="1" x14ac:dyDescent="0.2">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row>
    <row r="340" spans="1:26" ht="15.75" customHeight="1" x14ac:dyDescent="0.2">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row>
    <row r="341" spans="1:26" ht="15.75" customHeight="1" x14ac:dyDescent="0.2">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row>
    <row r="342" spans="1:26" ht="15.75" customHeight="1" x14ac:dyDescent="0.2">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row>
    <row r="343" spans="1:26" ht="15.75" customHeight="1" x14ac:dyDescent="0.2">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row>
    <row r="344" spans="1:26" ht="15.75" customHeight="1" x14ac:dyDescent="0.2">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row>
    <row r="345" spans="1:26" ht="15.75" customHeight="1" x14ac:dyDescent="0.2">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row>
    <row r="346" spans="1:26" ht="15.75" customHeight="1" x14ac:dyDescent="0.2">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row>
    <row r="347" spans="1:26" ht="15.75" customHeight="1" x14ac:dyDescent="0.2">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row>
    <row r="348" spans="1:26" ht="15.75" customHeight="1" x14ac:dyDescent="0.2">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row>
    <row r="349" spans="1:26" ht="15.75" customHeight="1" x14ac:dyDescent="0.2">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row>
    <row r="350" spans="1:26" ht="15.75" customHeight="1" x14ac:dyDescent="0.2">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row>
    <row r="351" spans="1:26" ht="15.75" customHeight="1" x14ac:dyDescent="0.2">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row>
    <row r="352" spans="1:26" ht="15.75" customHeight="1" x14ac:dyDescent="0.2">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row>
    <row r="353" spans="1:26" ht="15.75" customHeight="1" x14ac:dyDescent="0.2">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row>
    <row r="354" spans="1:26" ht="15.75" customHeight="1" x14ac:dyDescent="0.2">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row>
    <row r="355" spans="1:26" ht="15.75" customHeight="1" x14ac:dyDescent="0.2">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row>
    <row r="356" spans="1:26" ht="15.75" customHeight="1" x14ac:dyDescent="0.2">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row>
    <row r="357" spans="1:26" ht="15.75" customHeight="1" x14ac:dyDescent="0.2">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row>
    <row r="358" spans="1:26" ht="15.75" customHeight="1" x14ac:dyDescent="0.2">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row>
    <row r="359" spans="1:26" ht="15.75" customHeight="1" x14ac:dyDescent="0.2">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row>
    <row r="360" spans="1:26" ht="15.75" customHeight="1" x14ac:dyDescent="0.2">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row>
    <row r="361" spans="1:26" ht="15.75" customHeight="1" x14ac:dyDescent="0.2">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row>
    <row r="362" spans="1:26" ht="15.75" customHeight="1" x14ac:dyDescent="0.2">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row>
    <row r="363" spans="1:26" ht="15.75" customHeight="1" x14ac:dyDescent="0.2">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row>
    <row r="364" spans="1:26" ht="15.75" customHeight="1" x14ac:dyDescent="0.2">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row>
    <row r="365" spans="1:26" ht="15.75" customHeight="1" x14ac:dyDescent="0.2">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row>
    <row r="366" spans="1:26" ht="15.75" customHeight="1" x14ac:dyDescent="0.2">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row>
    <row r="367" spans="1:26" ht="15.75" customHeight="1" x14ac:dyDescent="0.2">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row>
    <row r="368" spans="1:26" ht="15.75" customHeight="1" x14ac:dyDescent="0.2">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row>
    <row r="369" spans="1:26" ht="15.75" customHeight="1" x14ac:dyDescent="0.2">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row>
    <row r="370" spans="1:26" ht="15.75" customHeight="1" x14ac:dyDescent="0.2">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row>
    <row r="371" spans="1:26" ht="15.75" customHeight="1" x14ac:dyDescent="0.2">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row>
    <row r="372" spans="1:26" ht="15.75" customHeight="1" x14ac:dyDescent="0.2">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row>
    <row r="373" spans="1:26" ht="15.75" customHeight="1" x14ac:dyDescent="0.2">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row>
    <row r="374" spans="1:26" ht="15.75" customHeight="1" x14ac:dyDescent="0.2">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row>
    <row r="375" spans="1:26" ht="15.75" customHeight="1" x14ac:dyDescent="0.2">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row>
    <row r="376" spans="1:26" ht="15.75" customHeight="1" x14ac:dyDescent="0.2">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row>
    <row r="377" spans="1:26" ht="15.75" customHeight="1" x14ac:dyDescent="0.2">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row>
    <row r="378" spans="1:26" ht="15.75" customHeight="1" x14ac:dyDescent="0.2">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row>
    <row r="379" spans="1:26" ht="15.75" customHeight="1" x14ac:dyDescent="0.2">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row>
    <row r="380" spans="1:26" ht="15.75" customHeight="1" x14ac:dyDescent="0.2">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row>
    <row r="381" spans="1:26" ht="15.75" customHeight="1" x14ac:dyDescent="0.2">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row>
    <row r="382" spans="1:26" ht="15.75" customHeight="1" x14ac:dyDescent="0.2">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row>
    <row r="383" spans="1:26" ht="15.75" customHeight="1" x14ac:dyDescent="0.2">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row>
    <row r="384" spans="1:26" ht="15.75" customHeight="1" x14ac:dyDescent="0.2">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row>
    <row r="385" spans="1:26" ht="15.75" customHeight="1" x14ac:dyDescent="0.2">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row>
    <row r="386" spans="1:26" ht="15.75" customHeight="1" x14ac:dyDescent="0.2">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row>
    <row r="387" spans="1:26" ht="15.75" customHeight="1" x14ac:dyDescent="0.2">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row>
    <row r="388" spans="1:26" ht="15.75" customHeight="1" x14ac:dyDescent="0.2">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row>
    <row r="389" spans="1:26" ht="15.75" customHeight="1" x14ac:dyDescent="0.2">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row>
    <row r="390" spans="1:26" ht="15.75" customHeight="1" x14ac:dyDescent="0.2">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row>
    <row r="391" spans="1:26" ht="15.75" customHeight="1" x14ac:dyDescent="0.2">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row>
    <row r="392" spans="1:26" ht="15.75" customHeight="1" x14ac:dyDescent="0.2">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row>
    <row r="393" spans="1:26" ht="15.75" customHeight="1" x14ac:dyDescent="0.2">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row>
    <row r="394" spans="1:26" ht="15.75" customHeight="1" x14ac:dyDescent="0.2">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row>
    <row r="395" spans="1:26" ht="15.75" customHeight="1" x14ac:dyDescent="0.2">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row>
    <row r="396" spans="1:26" ht="15.75" customHeight="1" x14ac:dyDescent="0.2">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row>
    <row r="397" spans="1:26" ht="15.75" customHeight="1" x14ac:dyDescent="0.2">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row>
    <row r="398" spans="1:26" ht="15.75" customHeight="1" x14ac:dyDescent="0.2">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row>
    <row r="399" spans="1:26" ht="15.75" customHeight="1" x14ac:dyDescent="0.2">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row>
    <row r="400" spans="1:26" ht="15.75" customHeight="1" x14ac:dyDescent="0.2">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row>
    <row r="401" spans="1:26" ht="15.75" customHeight="1" x14ac:dyDescent="0.2">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row>
    <row r="402" spans="1:26" ht="15.75" customHeight="1" x14ac:dyDescent="0.2">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row>
    <row r="403" spans="1:26" ht="15.75" customHeight="1" x14ac:dyDescent="0.2">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row>
    <row r="404" spans="1:26" ht="15.75" customHeight="1" x14ac:dyDescent="0.2">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row>
    <row r="405" spans="1:26" ht="15.75" customHeight="1" x14ac:dyDescent="0.2">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row>
    <row r="406" spans="1:26" ht="15.75" customHeight="1" x14ac:dyDescent="0.2">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row>
    <row r="407" spans="1:26" ht="15.75" customHeight="1" x14ac:dyDescent="0.2">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row>
    <row r="408" spans="1:26" ht="15.75" customHeight="1" x14ac:dyDescent="0.2">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row>
    <row r="409" spans="1:26" ht="15.75" customHeight="1" x14ac:dyDescent="0.2">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row>
    <row r="410" spans="1:26" ht="15.75" customHeight="1" x14ac:dyDescent="0.2">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row>
    <row r="411" spans="1:26" ht="15.75" customHeight="1" x14ac:dyDescent="0.2">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row>
    <row r="412" spans="1:26" ht="15.75" customHeight="1" x14ac:dyDescent="0.2">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row>
    <row r="413" spans="1:26" ht="15.75" customHeight="1" x14ac:dyDescent="0.2">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row>
    <row r="414" spans="1:26" ht="15.75" customHeight="1" x14ac:dyDescent="0.2">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row>
    <row r="415" spans="1:26" ht="15.75" customHeight="1" x14ac:dyDescent="0.2">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row>
    <row r="416" spans="1:26" ht="15.75" customHeight="1" x14ac:dyDescent="0.2">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row>
    <row r="417" spans="1:26" ht="15.75" customHeight="1" x14ac:dyDescent="0.2">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row>
    <row r="418" spans="1:26" ht="15.75" customHeight="1" x14ac:dyDescent="0.2">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row>
    <row r="419" spans="1:26" ht="15.75" customHeight="1" x14ac:dyDescent="0.2">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row>
    <row r="420" spans="1:26" ht="15.75" customHeight="1" x14ac:dyDescent="0.2">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row>
    <row r="421" spans="1:26" ht="15.75" customHeight="1" x14ac:dyDescent="0.2">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row>
    <row r="422" spans="1:26" ht="15.75" customHeight="1" x14ac:dyDescent="0.2">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row>
    <row r="423" spans="1:26" ht="15.75" customHeight="1" x14ac:dyDescent="0.2">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row>
    <row r="424" spans="1:26" ht="15.75" customHeight="1" x14ac:dyDescent="0.2">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row>
    <row r="425" spans="1:26" ht="15.75" customHeight="1" x14ac:dyDescent="0.2">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row>
    <row r="426" spans="1:26" ht="15.75" customHeight="1" x14ac:dyDescent="0.2">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row>
    <row r="427" spans="1:26" ht="15.75" customHeight="1" x14ac:dyDescent="0.2">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row>
    <row r="428" spans="1:26" ht="15.75" customHeight="1" x14ac:dyDescent="0.2">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row>
    <row r="429" spans="1:26" ht="15.75" customHeight="1" x14ac:dyDescent="0.2">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row>
    <row r="430" spans="1:26" ht="15.75" customHeight="1" x14ac:dyDescent="0.2">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row>
    <row r="431" spans="1:26" ht="15.75" customHeight="1" x14ac:dyDescent="0.2">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row>
    <row r="432" spans="1:26" ht="15.75" customHeight="1" x14ac:dyDescent="0.2">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row>
    <row r="433" spans="1:26" ht="15.75" customHeight="1" x14ac:dyDescent="0.2">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row>
    <row r="434" spans="1:26" ht="15.75" customHeight="1" x14ac:dyDescent="0.2">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row>
    <row r="435" spans="1:26" ht="15.75" customHeight="1" x14ac:dyDescent="0.2">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row>
    <row r="436" spans="1:26" ht="15.75" customHeight="1" x14ac:dyDescent="0.2">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row>
    <row r="437" spans="1:26" ht="15.75" customHeight="1" x14ac:dyDescent="0.2">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row>
    <row r="438" spans="1:26" ht="15.75" customHeight="1" x14ac:dyDescent="0.2">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row>
    <row r="439" spans="1:26" ht="15.75" customHeight="1" x14ac:dyDescent="0.2">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row>
    <row r="440" spans="1:26" ht="15.75" customHeight="1" x14ac:dyDescent="0.2">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row>
    <row r="441" spans="1:26" ht="15.75" customHeight="1" x14ac:dyDescent="0.2">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row>
    <row r="442" spans="1:26" ht="15.75" customHeight="1" x14ac:dyDescent="0.2">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row>
    <row r="443" spans="1:26" ht="15.75" customHeight="1" x14ac:dyDescent="0.2">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row>
    <row r="444" spans="1:26" ht="15.75" customHeight="1" x14ac:dyDescent="0.2">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row>
    <row r="445" spans="1:26" ht="15.75" customHeight="1" x14ac:dyDescent="0.2">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row>
    <row r="446" spans="1:26" ht="15.75" customHeight="1" x14ac:dyDescent="0.2">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row>
    <row r="447" spans="1:26" ht="15.75" customHeight="1" x14ac:dyDescent="0.2">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row>
    <row r="448" spans="1:26" ht="15.75" customHeight="1" x14ac:dyDescent="0.2">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row>
    <row r="449" spans="1:26" ht="15.75" customHeight="1" x14ac:dyDescent="0.2">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row>
    <row r="450" spans="1:26" ht="15.75" customHeight="1" x14ac:dyDescent="0.2">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row>
    <row r="451" spans="1:26" ht="15.75" customHeight="1" x14ac:dyDescent="0.2">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row>
    <row r="452" spans="1:26" ht="15.75" customHeight="1" x14ac:dyDescent="0.2">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row>
    <row r="453" spans="1:26" ht="15.75" customHeight="1" x14ac:dyDescent="0.2">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row>
    <row r="454" spans="1:26" ht="15.75" customHeight="1" x14ac:dyDescent="0.2">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row>
    <row r="455" spans="1:26" ht="15.75" customHeight="1" x14ac:dyDescent="0.2">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row>
    <row r="456" spans="1:26" ht="15.75" customHeight="1" x14ac:dyDescent="0.2">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row>
    <row r="457" spans="1:26" ht="15.75" customHeight="1" x14ac:dyDescent="0.2">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row>
    <row r="458" spans="1:26" ht="15.75" customHeight="1" x14ac:dyDescent="0.2">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row>
    <row r="459" spans="1:26" ht="15.75" customHeight="1" x14ac:dyDescent="0.2">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row>
    <row r="460" spans="1:26" ht="15.75" customHeight="1" x14ac:dyDescent="0.2">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row>
    <row r="461" spans="1:26" ht="15.75" customHeight="1" x14ac:dyDescent="0.2">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row>
    <row r="462" spans="1:26" ht="15.75" customHeight="1" x14ac:dyDescent="0.2">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row>
    <row r="463" spans="1:26" ht="15.75" customHeight="1" x14ac:dyDescent="0.2">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row>
    <row r="464" spans="1:26" ht="15.75" customHeight="1" x14ac:dyDescent="0.2">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row>
    <row r="465" spans="1:26" ht="15.75" customHeight="1" x14ac:dyDescent="0.2">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spans="1:26" ht="15.75" customHeight="1" x14ac:dyDescent="0.2">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row>
    <row r="467" spans="1:26" ht="15.75" customHeight="1" x14ac:dyDescent="0.2">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row>
    <row r="468" spans="1:26" ht="15.75" customHeight="1" x14ac:dyDescent="0.2">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row>
    <row r="469" spans="1:26" ht="15.75" customHeight="1" x14ac:dyDescent="0.2">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row>
    <row r="470" spans="1:26" ht="15.75" customHeight="1" x14ac:dyDescent="0.2">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row>
    <row r="471" spans="1:26" ht="15.75" customHeight="1" x14ac:dyDescent="0.2">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row>
    <row r="472" spans="1:26" ht="15.75" customHeight="1" x14ac:dyDescent="0.2">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row>
    <row r="473" spans="1:26" ht="15.75" customHeight="1" x14ac:dyDescent="0.2">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row>
    <row r="474" spans="1:26" ht="15.75" customHeight="1" x14ac:dyDescent="0.2">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row>
    <row r="475" spans="1:26" ht="15.75" customHeight="1" x14ac:dyDescent="0.2">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row>
    <row r="476" spans="1:26" ht="15.75" customHeight="1" x14ac:dyDescent="0.2">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row>
    <row r="477" spans="1:26" ht="15.75" customHeight="1" x14ac:dyDescent="0.2">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row>
    <row r="478" spans="1:26" ht="15.75" customHeight="1" x14ac:dyDescent="0.2">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row>
    <row r="479" spans="1:26" ht="15.75" customHeight="1" x14ac:dyDescent="0.2">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row>
    <row r="480" spans="1:26" ht="15.75" customHeight="1" x14ac:dyDescent="0.2">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row>
    <row r="481" spans="1:26" ht="15.75" customHeight="1" x14ac:dyDescent="0.2">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row>
    <row r="482" spans="1:26" ht="15.75" customHeight="1" x14ac:dyDescent="0.2">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row>
    <row r="483" spans="1:26" ht="15.75" customHeight="1" x14ac:dyDescent="0.2">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row>
    <row r="484" spans="1:26" ht="15.75" customHeight="1" x14ac:dyDescent="0.2">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row>
    <row r="485" spans="1:26" ht="15.75" customHeight="1" x14ac:dyDescent="0.2">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row>
    <row r="486" spans="1:26" ht="15.75" customHeight="1" x14ac:dyDescent="0.2">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row>
    <row r="487" spans="1:26" ht="15.75" customHeight="1" x14ac:dyDescent="0.2">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row>
    <row r="488" spans="1:26" ht="15.75" customHeight="1" x14ac:dyDescent="0.2">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row>
    <row r="489" spans="1:26" ht="15.75" customHeight="1" x14ac:dyDescent="0.2">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row>
    <row r="490" spans="1:26" ht="15.75" customHeight="1" x14ac:dyDescent="0.2">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row>
    <row r="491" spans="1:26" ht="15.75" customHeight="1" x14ac:dyDescent="0.2">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row>
    <row r="492" spans="1:26" ht="15.75" customHeight="1" x14ac:dyDescent="0.2">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row>
    <row r="493" spans="1:26" ht="15.75" customHeight="1" x14ac:dyDescent="0.2">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row>
    <row r="494" spans="1:26" ht="15.75" customHeight="1" x14ac:dyDescent="0.2">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row>
    <row r="495" spans="1:26" ht="15.75" customHeight="1" x14ac:dyDescent="0.2">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row>
    <row r="496" spans="1:26" ht="15.75" customHeight="1" x14ac:dyDescent="0.2">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row>
    <row r="497" spans="1:26" ht="15.75" customHeight="1" x14ac:dyDescent="0.2">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row>
    <row r="498" spans="1:26" ht="15.75" customHeight="1" x14ac:dyDescent="0.2">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row>
    <row r="499" spans="1:26" ht="15.75" customHeight="1" x14ac:dyDescent="0.2">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row>
    <row r="500" spans="1:26" ht="15.75" customHeight="1" x14ac:dyDescent="0.2">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row>
    <row r="501" spans="1:26" ht="15.75" customHeight="1" x14ac:dyDescent="0.2">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row>
    <row r="502" spans="1:26" ht="15.75" customHeight="1" x14ac:dyDescent="0.2">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row>
    <row r="503" spans="1:26" ht="15.75" customHeight="1" x14ac:dyDescent="0.2">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row>
    <row r="504" spans="1:26" ht="15.75" customHeight="1" x14ac:dyDescent="0.2">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row>
    <row r="505" spans="1:26" ht="15.75" customHeight="1" x14ac:dyDescent="0.2">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row>
    <row r="506" spans="1:26" ht="15.75" customHeight="1" x14ac:dyDescent="0.2">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row>
    <row r="507" spans="1:26" ht="15.75" customHeight="1" x14ac:dyDescent="0.2">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row>
    <row r="508" spans="1:26" ht="15.75" customHeight="1" x14ac:dyDescent="0.2">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row>
    <row r="509" spans="1:26" ht="15.75" customHeight="1" x14ac:dyDescent="0.2">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row>
    <row r="510" spans="1:26" ht="15.75" customHeight="1" x14ac:dyDescent="0.2">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row>
    <row r="511" spans="1:26" ht="15.75" customHeight="1" x14ac:dyDescent="0.2">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row>
    <row r="512" spans="1:26" ht="15.75" customHeight="1" x14ac:dyDescent="0.2">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row>
    <row r="513" spans="1:26" ht="15.75" customHeight="1" x14ac:dyDescent="0.2">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row>
    <row r="514" spans="1:26" ht="15.75" customHeight="1" x14ac:dyDescent="0.2">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row>
    <row r="515" spans="1:26" ht="15.75" customHeight="1" x14ac:dyDescent="0.2">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row>
    <row r="516" spans="1:26" ht="15.75" customHeight="1" x14ac:dyDescent="0.2">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row>
    <row r="517" spans="1:26" ht="15.75" customHeight="1" x14ac:dyDescent="0.2">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row>
    <row r="518" spans="1:26" ht="15.75" customHeight="1" x14ac:dyDescent="0.2">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row>
    <row r="519" spans="1:26" ht="15.75" customHeight="1" x14ac:dyDescent="0.2">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row>
    <row r="520" spans="1:26" ht="15.75" customHeight="1" x14ac:dyDescent="0.2">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row>
    <row r="521" spans="1:26" ht="15.75" customHeight="1" x14ac:dyDescent="0.2">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row>
    <row r="522" spans="1:26" ht="15.75" customHeight="1" x14ac:dyDescent="0.2">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row>
    <row r="523" spans="1:26" ht="15.75" customHeight="1" x14ac:dyDescent="0.2">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row>
    <row r="524" spans="1:26" ht="15.75" customHeight="1" x14ac:dyDescent="0.2">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row>
    <row r="525" spans="1:26" ht="15.75" customHeight="1" x14ac:dyDescent="0.2">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row>
    <row r="526" spans="1:26" ht="15.75" customHeight="1" x14ac:dyDescent="0.2">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row>
    <row r="527" spans="1:26" ht="15.75" customHeight="1" x14ac:dyDescent="0.2">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row>
    <row r="528" spans="1:26" ht="15.75" customHeight="1" x14ac:dyDescent="0.2">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row>
    <row r="529" spans="1:26" ht="15.75" customHeight="1" x14ac:dyDescent="0.2">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row>
    <row r="530" spans="1:26" ht="15.75" customHeight="1" x14ac:dyDescent="0.2">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row>
    <row r="531" spans="1:26" ht="15.75" customHeight="1" x14ac:dyDescent="0.2">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row>
    <row r="532" spans="1:26" ht="15.75" customHeight="1" x14ac:dyDescent="0.2">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row>
    <row r="533" spans="1:26" ht="15.75" customHeight="1" x14ac:dyDescent="0.2">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row>
    <row r="534" spans="1:26" ht="15.75" customHeight="1" x14ac:dyDescent="0.2">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row>
    <row r="535" spans="1:26" ht="15.75" customHeight="1" x14ac:dyDescent="0.2">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row>
    <row r="536" spans="1:26" ht="15.75" customHeight="1" x14ac:dyDescent="0.2">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row>
    <row r="537" spans="1:26" ht="15.75" customHeight="1" x14ac:dyDescent="0.2">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row>
    <row r="538" spans="1:26" ht="15.75" customHeight="1" x14ac:dyDescent="0.2">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row>
    <row r="539" spans="1:26" ht="15.75" customHeight="1" x14ac:dyDescent="0.2">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row>
    <row r="540" spans="1:26" ht="15.75" customHeight="1" x14ac:dyDescent="0.2">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row>
    <row r="541" spans="1:26" ht="15.75" customHeight="1" x14ac:dyDescent="0.2">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row>
    <row r="542" spans="1:26" ht="15.75" customHeight="1" x14ac:dyDescent="0.2">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row>
    <row r="543" spans="1:26" ht="15.75" customHeight="1" x14ac:dyDescent="0.2">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row>
    <row r="544" spans="1:26" ht="15.75" customHeight="1" x14ac:dyDescent="0.2">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row>
    <row r="545" spans="1:26" ht="15.75" customHeight="1" x14ac:dyDescent="0.2">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row>
    <row r="546" spans="1:26" ht="15.75" customHeight="1" x14ac:dyDescent="0.2">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row>
    <row r="547" spans="1:26" ht="15.75" customHeight="1" x14ac:dyDescent="0.2">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row>
    <row r="548" spans="1:26" ht="15.75" customHeight="1" x14ac:dyDescent="0.2">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row>
    <row r="549" spans="1:26" ht="15.75" customHeight="1" x14ac:dyDescent="0.2">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row>
    <row r="550" spans="1:26" ht="15.75" customHeight="1" x14ac:dyDescent="0.2">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row>
    <row r="551" spans="1:26" ht="15.75" customHeight="1" x14ac:dyDescent="0.2">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row>
    <row r="552" spans="1:26" ht="15.75" customHeight="1" x14ac:dyDescent="0.2">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row>
    <row r="553" spans="1:26" ht="15.75" customHeight="1" x14ac:dyDescent="0.2">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row>
    <row r="554" spans="1:26" ht="15.75" customHeight="1" x14ac:dyDescent="0.2">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row>
    <row r="555" spans="1:26" ht="15.75" customHeight="1" x14ac:dyDescent="0.2">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row>
    <row r="556" spans="1:26" ht="15.75" customHeight="1" x14ac:dyDescent="0.2">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row>
    <row r="557" spans="1:26" ht="15.75" customHeight="1" x14ac:dyDescent="0.2">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row>
    <row r="558" spans="1:26" ht="15.75" customHeight="1" x14ac:dyDescent="0.2">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row>
    <row r="559" spans="1:26" ht="15.75" customHeight="1" x14ac:dyDescent="0.2">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row>
    <row r="560" spans="1:26" ht="15.75" customHeight="1" x14ac:dyDescent="0.2">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row>
    <row r="561" spans="1:26" ht="15.75" customHeight="1" x14ac:dyDescent="0.2">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row>
    <row r="562" spans="1:26" ht="15.75" customHeight="1" x14ac:dyDescent="0.2">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row>
    <row r="563" spans="1:26" ht="15.75" customHeight="1" x14ac:dyDescent="0.2">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row>
    <row r="564" spans="1:26" ht="15.75" customHeight="1" x14ac:dyDescent="0.2">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row>
    <row r="565" spans="1:26" ht="15.75" customHeight="1" x14ac:dyDescent="0.2">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row>
    <row r="566" spans="1:26" ht="15.75" customHeight="1" x14ac:dyDescent="0.2">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row>
    <row r="567" spans="1:26" ht="15.75" customHeight="1" x14ac:dyDescent="0.2">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row>
    <row r="568" spans="1:26" ht="15.75" customHeight="1" x14ac:dyDescent="0.2">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row>
    <row r="569" spans="1:26" ht="15.75" customHeight="1" x14ac:dyDescent="0.2">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row>
    <row r="570" spans="1:26" ht="15.75" customHeight="1" x14ac:dyDescent="0.2">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row>
    <row r="571" spans="1:26" ht="15.75" customHeight="1" x14ac:dyDescent="0.2">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row>
    <row r="572" spans="1:26" ht="15.75" customHeight="1" x14ac:dyDescent="0.2">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row>
    <row r="573" spans="1:26" ht="15.75" customHeight="1" x14ac:dyDescent="0.2">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row>
    <row r="574" spans="1:26" ht="15.75" customHeight="1" x14ac:dyDescent="0.2">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row>
    <row r="575" spans="1:26" ht="15.75" customHeight="1" x14ac:dyDescent="0.2">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row>
    <row r="576" spans="1:26" ht="15.75" customHeight="1" x14ac:dyDescent="0.2">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row>
    <row r="577" spans="1:26" ht="15.75" customHeight="1" x14ac:dyDescent="0.2">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row>
    <row r="578" spans="1:26" ht="15.75" customHeight="1" x14ac:dyDescent="0.2">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row>
    <row r="579" spans="1:26" ht="15.75" customHeight="1" x14ac:dyDescent="0.2">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row>
    <row r="580" spans="1:26" ht="15.75" customHeight="1" x14ac:dyDescent="0.2">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row>
    <row r="581" spans="1:26" ht="15.75" customHeight="1" x14ac:dyDescent="0.2">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row>
    <row r="582" spans="1:26" ht="15.75" customHeight="1" x14ac:dyDescent="0.2">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row>
    <row r="583" spans="1:26" ht="15.75" customHeight="1" x14ac:dyDescent="0.2">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row>
    <row r="584" spans="1:26" ht="15.75" customHeight="1" x14ac:dyDescent="0.2">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row>
    <row r="585" spans="1:26" ht="15.75" customHeight="1" x14ac:dyDescent="0.2">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row>
    <row r="586" spans="1:26" ht="15.75" customHeight="1" x14ac:dyDescent="0.2">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row>
    <row r="587" spans="1:26" ht="15.75" customHeight="1" x14ac:dyDescent="0.2">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row>
    <row r="588" spans="1:26" ht="15.75" customHeight="1" x14ac:dyDescent="0.2">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row>
    <row r="589" spans="1:26" ht="15.75" customHeight="1" x14ac:dyDescent="0.2">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row>
    <row r="590" spans="1:26" ht="15.75" customHeight="1" x14ac:dyDescent="0.2">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row>
    <row r="591" spans="1:26" ht="15.75" customHeight="1" x14ac:dyDescent="0.2">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row>
    <row r="592" spans="1:26" ht="15.75" customHeight="1" x14ac:dyDescent="0.2">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row>
    <row r="593" spans="1:26" ht="15.75" customHeight="1" x14ac:dyDescent="0.2">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row>
    <row r="594" spans="1:26" ht="15.75" customHeight="1" x14ac:dyDescent="0.2">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row>
    <row r="595" spans="1:26" ht="15.75" customHeight="1" x14ac:dyDescent="0.2">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row>
    <row r="596" spans="1:26" ht="15.75" customHeight="1" x14ac:dyDescent="0.2">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row>
    <row r="597" spans="1:26" ht="15.75" customHeight="1" x14ac:dyDescent="0.2">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row>
    <row r="598" spans="1:26" ht="15.75" customHeight="1" x14ac:dyDescent="0.2">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row>
    <row r="599" spans="1:26" ht="15.75" customHeight="1" x14ac:dyDescent="0.2">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row>
    <row r="600" spans="1:26" ht="15.75" customHeight="1" x14ac:dyDescent="0.2">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row>
    <row r="601" spans="1:26" ht="15.75" customHeight="1" x14ac:dyDescent="0.2">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row>
    <row r="602" spans="1:26" ht="15.75" customHeight="1" x14ac:dyDescent="0.2">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row>
    <row r="603" spans="1:26" ht="15.75" customHeight="1" x14ac:dyDescent="0.2">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row>
    <row r="604" spans="1:26" ht="15.75" customHeight="1" x14ac:dyDescent="0.2">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row>
    <row r="605" spans="1:26" ht="15.75" customHeight="1" x14ac:dyDescent="0.2">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row>
    <row r="606" spans="1:26" ht="15.75" customHeight="1" x14ac:dyDescent="0.2">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row>
    <row r="607" spans="1:26" ht="15.75" customHeight="1" x14ac:dyDescent="0.2">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row>
    <row r="608" spans="1:26" ht="15.75" customHeight="1" x14ac:dyDescent="0.2">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row>
    <row r="609" spans="1:26" ht="15.75" customHeight="1" x14ac:dyDescent="0.2">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row>
    <row r="610" spans="1:26" ht="15.75" customHeight="1" x14ac:dyDescent="0.2">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row>
    <row r="611" spans="1:26" ht="15.75" customHeight="1" x14ac:dyDescent="0.2">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row>
    <row r="612" spans="1:26" ht="15.75" customHeight="1" x14ac:dyDescent="0.2">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row>
    <row r="613" spans="1:26" ht="15.75" customHeight="1" x14ac:dyDescent="0.2">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row>
    <row r="614" spans="1:26" ht="15.75" customHeight="1" x14ac:dyDescent="0.2">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row>
    <row r="615" spans="1:26" ht="15.75" customHeight="1" x14ac:dyDescent="0.2">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row>
    <row r="616" spans="1:26" ht="15.75" customHeight="1" x14ac:dyDescent="0.2">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row>
    <row r="617" spans="1:26" ht="15.75" customHeight="1" x14ac:dyDescent="0.2">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row>
    <row r="618" spans="1:26" ht="15.75" customHeight="1" x14ac:dyDescent="0.2">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row>
    <row r="619" spans="1:26" ht="15.75" customHeight="1" x14ac:dyDescent="0.2">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row>
    <row r="620" spans="1:26" ht="15.75" customHeight="1" x14ac:dyDescent="0.2">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row>
    <row r="621" spans="1:26" ht="15.75" customHeight="1" x14ac:dyDescent="0.2">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row>
    <row r="622" spans="1:26" ht="15.75" customHeight="1" x14ac:dyDescent="0.2">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row>
    <row r="623" spans="1:26" ht="15.75" customHeight="1" x14ac:dyDescent="0.2">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row>
    <row r="624" spans="1:26" ht="15.75" customHeight="1" x14ac:dyDescent="0.2">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row>
    <row r="625" spans="1:26" ht="15.75" customHeight="1" x14ac:dyDescent="0.2">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row>
    <row r="626" spans="1:26" ht="15.75" customHeight="1" x14ac:dyDescent="0.2">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row>
    <row r="627" spans="1:26" ht="15.75" customHeight="1" x14ac:dyDescent="0.2">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row>
    <row r="628" spans="1:26" ht="15.75" customHeight="1" x14ac:dyDescent="0.2">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row>
    <row r="629" spans="1:26" ht="15.75" customHeight="1" x14ac:dyDescent="0.2">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row>
    <row r="630" spans="1:26" ht="15.75" customHeight="1" x14ac:dyDescent="0.2">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row>
    <row r="631" spans="1:26" ht="15.75" customHeight="1" x14ac:dyDescent="0.2">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row>
    <row r="632" spans="1:26" ht="15.75" customHeight="1" x14ac:dyDescent="0.2">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row>
    <row r="633" spans="1:26" ht="15.75" customHeight="1" x14ac:dyDescent="0.2">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row>
    <row r="634" spans="1:26" ht="15.75" customHeight="1" x14ac:dyDescent="0.2">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row>
    <row r="635" spans="1:26" ht="15.75" customHeight="1" x14ac:dyDescent="0.2">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row>
    <row r="636" spans="1:26" ht="15.75" customHeight="1" x14ac:dyDescent="0.2">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row>
    <row r="637" spans="1:26" ht="15.75" customHeight="1" x14ac:dyDescent="0.2">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row>
    <row r="638" spans="1:26" ht="15.75" customHeight="1" x14ac:dyDescent="0.2">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row>
    <row r="639" spans="1:26" ht="15.75" customHeight="1" x14ac:dyDescent="0.2">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row>
    <row r="640" spans="1:26" ht="15.75" customHeight="1" x14ac:dyDescent="0.2">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row>
    <row r="641" spans="1:26" ht="15.75" customHeight="1" x14ac:dyDescent="0.2">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row>
    <row r="642" spans="1:26" ht="15.75" customHeight="1" x14ac:dyDescent="0.2">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row>
    <row r="643" spans="1:26" ht="15.75" customHeight="1" x14ac:dyDescent="0.2">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row>
    <row r="644" spans="1:26" ht="15.75" customHeight="1" x14ac:dyDescent="0.2">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row>
    <row r="645" spans="1:26" ht="15.75" customHeight="1" x14ac:dyDescent="0.2">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row>
    <row r="646" spans="1:26" ht="15.75" customHeight="1" x14ac:dyDescent="0.2">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row>
    <row r="647" spans="1:26" ht="15.75" customHeight="1" x14ac:dyDescent="0.2">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row>
    <row r="648" spans="1:26" ht="15.75" customHeight="1" x14ac:dyDescent="0.2">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row>
    <row r="649" spans="1:26" ht="15.75" customHeight="1" x14ac:dyDescent="0.2">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row>
    <row r="650" spans="1:26" ht="15.75" customHeight="1" x14ac:dyDescent="0.2">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row>
    <row r="651" spans="1:26" ht="15.75" customHeight="1" x14ac:dyDescent="0.2">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row>
    <row r="652" spans="1:26" ht="15.75" customHeight="1" x14ac:dyDescent="0.2">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row>
    <row r="653" spans="1:26" ht="15.75" customHeight="1" x14ac:dyDescent="0.2">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row>
    <row r="654" spans="1:26" ht="15.75" customHeight="1" x14ac:dyDescent="0.2">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row>
    <row r="655" spans="1:26" ht="15.75" customHeight="1" x14ac:dyDescent="0.2">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row>
    <row r="656" spans="1:26" ht="15.75" customHeight="1" x14ac:dyDescent="0.2">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row>
    <row r="657" spans="1:26" ht="15.75" customHeight="1" x14ac:dyDescent="0.2">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row>
    <row r="658" spans="1:26" ht="15.75" customHeight="1" x14ac:dyDescent="0.2">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row>
    <row r="659" spans="1:26" ht="15.75" customHeight="1" x14ac:dyDescent="0.2">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row>
    <row r="660" spans="1:26" ht="15.75" customHeight="1" x14ac:dyDescent="0.2">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row>
    <row r="661" spans="1:26" ht="15.75" customHeight="1" x14ac:dyDescent="0.2">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row>
    <row r="662" spans="1:26" ht="15.75" customHeight="1" x14ac:dyDescent="0.2">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row>
    <row r="663" spans="1:26" ht="15.75" customHeight="1" x14ac:dyDescent="0.2">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row>
    <row r="664" spans="1:26" ht="15.75" customHeight="1" x14ac:dyDescent="0.2">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row>
    <row r="665" spans="1:26" ht="15.75" customHeight="1" x14ac:dyDescent="0.2">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row>
    <row r="666" spans="1:26" ht="15.75" customHeight="1" x14ac:dyDescent="0.2">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row>
    <row r="667" spans="1:26" ht="15.75" customHeight="1" x14ac:dyDescent="0.2">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row>
    <row r="668" spans="1:26" ht="15.75" customHeight="1" x14ac:dyDescent="0.2">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row>
    <row r="669" spans="1:26" ht="15.75" customHeight="1" x14ac:dyDescent="0.2">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row>
    <row r="670" spans="1:26" ht="15.75" customHeight="1" x14ac:dyDescent="0.2">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row>
    <row r="671" spans="1:26" ht="15.75" customHeight="1" x14ac:dyDescent="0.2">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row>
    <row r="672" spans="1:26" ht="15.75" customHeight="1" x14ac:dyDescent="0.2">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row>
    <row r="673" spans="1:26" ht="15.75" customHeight="1" x14ac:dyDescent="0.2">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row>
    <row r="674" spans="1:26" ht="15.75" customHeight="1" x14ac:dyDescent="0.2">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row>
    <row r="675" spans="1:26" ht="15.75" customHeight="1" x14ac:dyDescent="0.2">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row>
    <row r="676" spans="1:26" ht="15.75" customHeight="1" x14ac:dyDescent="0.2">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row>
    <row r="677" spans="1:26" ht="15.75" customHeight="1" x14ac:dyDescent="0.2">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row>
    <row r="678" spans="1:26" ht="15.75" customHeight="1" x14ac:dyDescent="0.2">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row>
    <row r="679" spans="1:26" ht="15.75" customHeight="1" x14ac:dyDescent="0.2">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row>
    <row r="680" spans="1:26" ht="15.75" customHeight="1" x14ac:dyDescent="0.2">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row>
    <row r="681" spans="1:26" ht="15.75" customHeight="1" x14ac:dyDescent="0.2">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row>
    <row r="682" spans="1:26" ht="15.75" customHeight="1" x14ac:dyDescent="0.2">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row>
    <row r="683" spans="1:26" ht="15.75" customHeight="1" x14ac:dyDescent="0.2">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row>
    <row r="684" spans="1:26" ht="15.75" customHeight="1" x14ac:dyDescent="0.2">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row>
    <row r="685" spans="1:26" ht="15.75" customHeight="1" x14ac:dyDescent="0.2">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row>
    <row r="686" spans="1:26" ht="15.75" customHeight="1" x14ac:dyDescent="0.2">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row>
    <row r="687" spans="1:26" ht="15.75" customHeight="1" x14ac:dyDescent="0.2">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row>
    <row r="688" spans="1:26" ht="15.75" customHeight="1" x14ac:dyDescent="0.2">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row>
    <row r="689" spans="1:26" ht="15.75" customHeight="1" x14ac:dyDescent="0.2">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row>
    <row r="690" spans="1:26" ht="15.75" customHeight="1" x14ac:dyDescent="0.2">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row>
    <row r="691" spans="1:26" ht="15.75" customHeight="1" x14ac:dyDescent="0.2">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row>
    <row r="692" spans="1:26" ht="15.75" customHeight="1" x14ac:dyDescent="0.2">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row>
    <row r="693" spans="1:26" ht="15.75" customHeight="1" x14ac:dyDescent="0.2">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row>
    <row r="694" spans="1:26" ht="15.75" customHeight="1" x14ac:dyDescent="0.2">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row>
    <row r="695" spans="1:26" ht="15.75" customHeight="1" x14ac:dyDescent="0.2">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row>
    <row r="696" spans="1:26" ht="15.75" customHeight="1" x14ac:dyDescent="0.2">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row>
    <row r="697" spans="1:26" ht="15.75" customHeight="1" x14ac:dyDescent="0.2">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row>
    <row r="698" spans="1:26" ht="15.75" customHeight="1" x14ac:dyDescent="0.2">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row>
    <row r="699" spans="1:26" ht="15.75" customHeight="1" x14ac:dyDescent="0.2">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row>
    <row r="700" spans="1:26" ht="15.75" customHeight="1" x14ac:dyDescent="0.2">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row>
    <row r="701" spans="1:26" ht="15.75" customHeight="1" x14ac:dyDescent="0.2">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row>
    <row r="702" spans="1:26" ht="15.75" customHeight="1" x14ac:dyDescent="0.2">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row>
    <row r="703" spans="1:26" ht="15.75" customHeight="1" x14ac:dyDescent="0.2">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row>
    <row r="704" spans="1:26" ht="15.75" customHeight="1" x14ac:dyDescent="0.2">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row>
    <row r="705" spans="1:26" ht="15.75" customHeight="1" x14ac:dyDescent="0.2">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row>
    <row r="706" spans="1:26" ht="15.75" customHeight="1" x14ac:dyDescent="0.2">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row>
    <row r="707" spans="1:26" ht="15.75" customHeight="1" x14ac:dyDescent="0.2">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row>
    <row r="708" spans="1:26" ht="15.75" customHeight="1" x14ac:dyDescent="0.2">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row>
    <row r="709" spans="1:26" ht="15.75" customHeight="1" x14ac:dyDescent="0.2">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row>
    <row r="710" spans="1:26" ht="15.75" customHeight="1" x14ac:dyDescent="0.2">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row>
    <row r="711" spans="1:26" ht="15.75" customHeight="1" x14ac:dyDescent="0.2">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row>
    <row r="712" spans="1:26" ht="15.75" customHeight="1" x14ac:dyDescent="0.2">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row>
    <row r="713" spans="1:26" ht="15.75" customHeight="1" x14ac:dyDescent="0.2">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row>
    <row r="714" spans="1:26" ht="15.75" customHeight="1" x14ac:dyDescent="0.2">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row>
    <row r="715" spans="1:26" ht="15.75" customHeight="1" x14ac:dyDescent="0.2">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row>
    <row r="716" spans="1:26" ht="15.75" customHeight="1" x14ac:dyDescent="0.2">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row>
    <row r="717" spans="1:26" ht="15.75" customHeight="1" x14ac:dyDescent="0.2">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row>
    <row r="718" spans="1:26" ht="15.75" customHeight="1" x14ac:dyDescent="0.2">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row>
    <row r="719" spans="1:26" ht="15.75" customHeight="1" x14ac:dyDescent="0.2">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row>
    <row r="720" spans="1:26" ht="15.75" customHeight="1" x14ac:dyDescent="0.2">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row>
    <row r="721" spans="1:26" ht="15.75" customHeight="1" x14ac:dyDescent="0.2">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row>
    <row r="722" spans="1:26" ht="15.75" customHeight="1" x14ac:dyDescent="0.2">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row>
    <row r="723" spans="1:26" ht="15.75" customHeight="1" x14ac:dyDescent="0.2">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row>
    <row r="724" spans="1:26" ht="15.75" customHeight="1" x14ac:dyDescent="0.2">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row>
    <row r="725" spans="1:26" ht="15.75" customHeight="1" x14ac:dyDescent="0.2">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row>
    <row r="726" spans="1:26" ht="15.75" customHeight="1" x14ac:dyDescent="0.2">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row>
    <row r="727" spans="1:26" ht="15.75" customHeight="1" x14ac:dyDescent="0.2">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row>
    <row r="728" spans="1:26" ht="15.75" customHeight="1" x14ac:dyDescent="0.2">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row>
    <row r="729" spans="1:26" ht="15.75" customHeight="1" x14ac:dyDescent="0.2">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row>
    <row r="730" spans="1:26" ht="15.75" customHeight="1" x14ac:dyDescent="0.2">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row>
    <row r="731" spans="1:26" ht="15.75" customHeight="1" x14ac:dyDescent="0.2">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row>
    <row r="732" spans="1:26" ht="15.75" customHeight="1" x14ac:dyDescent="0.2">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row>
    <row r="733" spans="1:26" ht="15.75" customHeight="1" x14ac:dyDescent="0.2">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row>
    <row r="734" spans="1:26" ht="15.75" customHeight="1" x14ac:dyDescent="0.2">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row>
    <row r="735" spans="1:26" ht="15.75" customHeight="1" x14ac:dyDescent="0.2">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row>
    <row r="736" spans="1:26" ht="15.75" customHeight="1" x14ac:dyDescent="0.2">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row>
    <row r="737" spans="1:26" ht="15.75" customHeight="1" x14ac:dyDescent="0.2">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row>
    <row r="738" spans="1:26" ht="15.75" customHeight="1" x14ac:dyDescent="0.2">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row>
    <row r="739" spans="1:26" ht="15.75" customHeight="1" x14ac:dyDescent="0.2">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row>
    <row r="740" spans="1:26" ht="15.75" customHeight="1" x14ac:dyDescent="0.2">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row>
    <row r="741" spans="1:26" ht="15.75" customHeight="1" x14ac:dyDescent="0.2">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row>
    <row r="742" spans="1:26" ht="15.75" customHeight="1" x14ac:dyDescent="0.2">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row>
    <row r="743" spans="1:26" ht="15.75" customHeight="1" x14ac:dyDescent="0.2">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row>
    <row r="744" spans="1:26" ht="15.75" customHeight="1" x14ac:dyDescent="0.2">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row>
    <row r="745" spans="1:26" ht="15.75" customHeight="1" x14ac:dyDescent="0.2">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row>
    <row r="746" spans="1:26" ht="15.75" customHeight="1" x14ac:dyDescent="0.2">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row>
    <row r="747" spans="1:26" ht="15.75" customHeight="1" x14ac:dyDescent="0.2">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row>
    <row r="748" spans="1:26" ht="15.75" customHeight="1" x14ac:dyDescent="0.2">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row>
    <row r="749" spans="1:26" ht="15.75" customHeight="1" x14ac:dyDescent="0.2">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row>
    <row r="750" spans="1:26" ht="15.75" customHeight="1" x14ac:dyDescent="0.2">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row>
    <row r="751" spans="1:26" ht="15.75" customHeight="1" x14ac:dyDescent="0.2">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row>
    <row r="752" spans="1:26" ht="15.75" customHeight="1" x14ac:dyDescent="0.2">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row>
    <row r="753" spans="1:26" ht="15.75" customHeight="1" x14ac:dyDescent="0.2">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row>
    <row r="754" spans="1:26" ht="15.75" customHeight="1" x14ac:dyDescent="0.2">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row>
    <row r="755" spans="1:26" ht="15.75" customHeight="1" x14ac:dyDescent="0.2">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row>
    <row r="756" spans="1:26" ht="15.75" customHeight="1" x14ac:dyDescent="0.2">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row>
    <row r="757" spans="1:26" ht="15.75" customHeight="1" x14ac:dyDescent="0.2">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row>
    <row r="758" spans="1:26" ht="15.75" customHeight="1" x14ac:dyDescent="0.2">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row>
    <row r="759" spans="1:26" ht="15.75" customHeight="1" x14ac:dyDescent="0.2">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row>
    <row r="760" spans="1:26" ht="15.75" customHeight="1" x14ac:dyDescent="0.2">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row>
    <row r="761" spans="1:26" ht="15.75" customHeight="1" x14ac:dyDescent="0.2">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row>
    <row r="762" spans="1:26" ht="15.75" customHeight="1" x14ac:dyDescent="0.2">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row>
    <row r="763" spans="1:26" ht="15.75" customHeight="1" x14ac:dyDescent="0.2">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row>
    <row r="764" spans="1:26" ht="15.75" customHeight="1" x14ac:dyDescent="0.2">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row>
    <row r="765" spans="1:26" ht="15.75" customHeight="1" x14ac:dyDescent="0.2">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row>
    <row r="766" spans="1:26" ht="15.75" customHeight="1" x14ac:dyDescent="0.2">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row>
    <row r="767" spans="1:26" ht="15.75" customHeight="1" x14ac:dyDescent="0.2">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row>
    <row r="768" spans="1:26" ht="15.75" customHeight="1" x14ac:dyDescent="0.2">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row>
    <row r="769" spans="1:26" ht="15.75" customHeight="1" x14ac:dyDescent="0.2">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row>
    <row r="770" spans="1:26" ht="15.75" customHeight="1" x14ac:dyDescent="0.2">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row>
    <row r="771" spans="1:26" ht="15.75" customHeight="1" x14ac:dyDescent="0.2">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row>
    <row r="772" spans="1:26" ht="15.75" customHeight="1" x14ac:dyDescent="0.2">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row>
    <row r="773" spans="1:26" ht="15.75" customHeight="1" x14ac:dyDescent="0.2">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row>
    <row r="774" spans="1:26" ht="15.75" customHeight="1" x14ac:dyDescent="0.2">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row>
    <row r="775" spans="1:26" ht="15.75" customHeight="1" x14ac:dyDescent="0.2">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row>
    <row r="776" spans="1:26" ht="15.75" customHeight="1" x14ac:dyDescent="0.2">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row>
    <row r="777" spans="1:26" ht="15.75" customHeight="1" x14ac:dyDescent="0.2">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row>
    <row r="778" spans="1:26" ht="15.75" customHeight="1" x14ac:dyDescent="0.2">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row>
    <row r="779" spans="1:26" ht="15.75" customHeight="1" x14ac:dyDescent="0.2">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row>
    <row r="780" spans="1:26" ht="15.75" customHeight="1" x14ac:dyDescent="0.2">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row>
    <row r="781" spans="1:26" ht="15.75" customHeight="1" x14ac:dyDescent="0.2">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row>
    <row r="782" spans="1:26" ht="15.75" customHeight="1" x14ac:dyDescent="0.2">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row>
    <row r="783" spans="1:26" ht="15.75" customHeight="1" x14ac:dyDescent="0.2">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row>
    <row r="784" spans="1:26" ht="15.75" customHeight="1" x14ac:dyDescent="0.2">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row>
    <row r="785" spans="1:26" ht="15.75" customHeight="1" x14ac:dyDescent="0.2">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row>
    <row r="786" spans="1:26" ht="15.75" customHeight="1" x14ac:dyDescent="0.2">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row>
    <row r="787" spans="1:26" ht="15.75" customHeight="1" x14ac:dyDescent="0.2">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row>
    <row r="788" spans="1:26" ht="15.75" customHeight="1" x14ac:dyDescent="0.2">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row>
    <row r="789" spans="1:26" ht="15.75" customHeight="1" x14ac:dyDescent="0.2">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row>
    <row r="790" spans="1:26" ht="15.75" customHeight="1" x14ac:dyDescent="0.2">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row>
    <row r="791" spans="1:26" ht="15.75" customHeight="1" x14ac:dyDescent="0.2">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row>
    <row r="792" spans="1:26" ht="15.75" customHeight="1" x14ac:dyDescent="0.2">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row>
    <row r="793" spans="1:26" ht="15.75" customHeight="1" x14ac:dyDescent="0.2">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row>
    <row r="794" spans="1:26" ht="15.75" customHeight="1" x14ac:dyDescent="0.2">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row>
    <row r="795" spans="1:26" ht="15.75" customHeight="1" x14ac:dyDescent="0.2">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row>
    <row r="796" spans="1:26" ht="15.75" customHeight="1" x14ac:dyDescent="0.2">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row>
    <row r="797" spans="1:26" ht="15.75" customHeight="1" x14ac:dyDescent="0.2">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row>
    <row r="798" spans="1:26" ht="15.75" customHeight="1" x14ac:dyDescent="0.2">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row>
    <row r="799" spans="1:26" ht="15.75" customHeight="1" x14ac:dyDescent="0.2">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row>
    <row r="800" spans="1:26" ht="15.75" customHeight="1" x14ac:dyDescent="0.2">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row>
    <row r="801" spans="1:26" ht="15.75" customHeight="1" x14ac:dyDescent="0.2">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row>
    <row r="802" spans="1:26" ht="15.75" customHeight="1" x14ac:dyDescent="0.2">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row>
    <row r="803" spans="1:26" ht="15.75" customHeight="1" x14ac:dyDescent="0.2">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row>
    <row r="804" spans="1:26" ht="15.75" customHeight="1" x14ac:dyDescent="0.2">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row>
    <row r="805" spans="1:26" ht="15.75" customHeight="1" x14ac:dyDescent="0.2">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row>
    <row r="806" spans="1:26" ht="15.75" customHeight="1" x14ac:dyDescent="0.2">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row>
    <row r="807" spans="1:26" ht="15.75" customHeight="1" x14ac:dyDescent="0.2">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row>
    <row r="808" spans="1:26" ht="15.75" customHeight="1" x14ac:dyDescent="0.2">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row>
    <row r="809" spans="1:26" ht="15.75" customHeight="1" x14ac:dyDescent="0.2">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row>
    <row r="810" spans="1:26" ht="15.75" customHeight="1" x14ac:dyDescent="0.2">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row>
    <row r="811" spans="1:26" ht="15.75" customHeight="1" x14ac:dyDescent="0.2">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row>
    <row r="812" spans="1:26" ht="15.75" customHeight="1" x14ac:dyDescent="0.2">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row>
    <row r="813" spans="1:26" ht="15.75" customHeight="1" x14ac:dyDescent="0.2">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row>
    <row r="814" spans="1:26" ht="15.75" customHeight="1" x14ac:dyDescent="0.2">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row>
    <row r="815" spans="1:26" ht="15.75" customHeight="1" x14ac:dyDescent="0.2">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row>
    <row r="816" spans="1:26" ht="15.75" customHeight="1" x14ac:dyDescent="0.2">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row>
    <row r="817" spans="1:26" ht="15.75" customHeight="1" x14ac:dyDescent="0.2">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row>
    <row r="818" spans="1:26" ht="15.75" customHeight="1" x14ac:dyDescent="0.2">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row>
    <row r="819" spans="1:26" ht="15.75" customHeight="1" x14ac:dyDescent="0.2">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row>
    <row r="820" spans="1:26" ht="15.75" customHeight="1" x14ac:dyDescent="0.2">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row>
    <row r="821" spans="1:26" ht="15.75" customHeight="1" x14ac:dyDescent="0.2">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row>
    <row r="822" spans="1:26" ht="15.75" customHeight="1" x14ac:dyDescent="0.2">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row>
    <row r="823" spans="1:26" ht="15.75" customHeight="1" x14ac:dyDescent="0.2">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row>
    <row r="824" spans="1:26" ht="15.75" customHeight="1" x14ac:dyDescent="0.2">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row>
    <row r="825" spans="1:26" ht="15.75" customHeight="1" x14ac:dyDescent="0.2">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row>
    <row r="826" spans="1:26" ht="15.75" customHeight="1" x14ac:dyDescent="0.2">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row>
    <row r="827" spans="1:26" ht="15.75" customHeight="1" x14ac:dyDescent="0.2">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row>
    <row r="828" spans="1:26" ht="15.75" customHeight="1" x14ac:dyDescent="0.2">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row>
    <row r="829" spans="1:26" ht="15.75" customHeight="1" x14ac:dyDescent="0.2">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row>
    <row r="830" spans="1:26" ht="15.75" customHeight="1" x14ac:dyDescent="0.2">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row>
    <row r="831" spans="1:26" ht="15.75" customHeight="1" x14ac:dyDescent="0.2">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row>
    <row r="832" spans="1:26" ht="15.75" customHeight="1" x14ac:dyDescent="0.2">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row>
    <row r="833" spans="1:26" ht="15.75" customHeight="1" x14ac:dyDescent="0.2">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row>
    <row r="834" spans="1:26" ht="15.75" customHeight="1" x14ac:dyDescent="0.2">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row>
    <row r="835" spans="1:26" ht="15.75" customHeight="1" x14ac:dyDescent="0.2">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row>
    <row r="836" spans="1:26" ht="15.75" customHeight="1" x14ac:dyDescent="0.2">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row>
    <row r="837" spans="1:26" ht="15.75" customHeight="1" x14ac:dyDescent="0.2">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row>
    <row r="838" spans="1:26" ht="15.75" customHeight="1" x14ac:dyDescent="0.2">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row>
    <row r="839" spans="1:26" ht="15.75" customHeight="1" x14ac:dyDescent="0.2">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row>
    <row r="840" spans="1:26" ht="15.75" customHeight="1" x14ac:dyDescent="0.2">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row>
    <row r="841" spans="1:26" ht="15.75" customHeight="1" x14ac:dyDescent="0.2">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row>
    <row r="842" spans="1:26" ht="15.75" customHeight="1" x14ac:dyDescent="0.2">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row>
    <row r="843" spans="1:26" ht="15.75" customHeight="1" x14ac:dyDescent="0.2">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row>
    <row r="844" spans="1:26" ht="15.75" customHeight="1" x14ac:dyDescent="0.2">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row>
    <row r="845" spans="1:26" ht="15.75" customHeight="1" x14ac:dyDescent="0.2">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row>
    <row r="846" spans="1:26" ht="15.75" customHeight="1" x14ac:dyDescent="0.2">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row>
    <row r="847" spans="1:26" ht="15.75" customHeight="1" x14ac:dyDescent="0.2">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row>
    <row r="848" spans="1:26" ht="15.75" customHeight="1" x14ac:dyDescent="0.2">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row>
    <row r="849" spans="1:26" ht="15.75" customHeight="1" x14ac:dyDescent="0.2">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row>
    <row r="850" spans="1:26" ht="15.75" customHeight="1" x14ac:dyDescent="0.2">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row>
    <row r="851" spans="1:26" ht="15.75" customHeight="1" x14ac:dyDescent="0.2">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row>
    <row r="852" spans="1:26" ht="15.75" customHeight="1" x14ac:dyDescent="0.2">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row>
    <row r="853" spans="1:26" ht="15.75" customHeight="1" x14ac:dyDescent="0.2">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row>
    <row r="854" spans="1:26" ht="15.75" customHeight="1" x14ac:dyDescent="0.2">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row>
    <row r="855" spans="1:26" ht="15.75" customHeight="1" x14ac:dyDescent="0.2">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row>
    <row r="856" spans="1:26" ht="15.75" customHeight="1" x14ac:dyDescent="0.2">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row>
    <row r="857" spans="1:26" ht="15.75" customHeight="1" x14ac:dyDescent="0.2">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row>
    <row r="858" spans="1:26" ht="15.75" customHeight="1" x14ac:dyDescent="0.2">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row>
    <row r="859" spans="1:26" ht="15.75" customHeight="1" x14ac:dyDescent="0.2">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row>
    <row r="860" spans="1:26" ht="15.75" customHeight="1" x14ac:dyDescent="0.2">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row>
    <row r="861" spans="1:26" ht="15.75" customHeight="1" x14ac:dyDescent="0.2">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row>
    <row r="862" spans="1:26" ht="15.75" customHeight="1" x14ac:dyDescent="0.2">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row>
    <row r="863" spans="1:26" ht="15.75" customHeight="1" x14ac:dyDescent="0.2">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row>
    <row r="864" spans="1:26" ht="15.75" customHeight="1" x14ac:dyDescent="0.2">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row>
    <row r="865" spans="1:26" ht="15.75" customHeight="1" x14ac:dyDescent="0.2">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row>
    <row r="866" spans="1:26" ht="15.75" customHeight="1" x14ac:dyDescent="0.2">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row>
    <row r="867" spans="1:26" ht="15.75" customHeight="1" x14ac:dyDescent="0.2">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row>
    <row r="868" spans="1:26" ht="15.75" customHeight="1" x14ac:dyDescent="0.2">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row>
    <row r="869" spans="1:26" ht="15.75" customHeight="1" x14ac:dyDescent="0.2">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row>
    <row r="870" spans="1:26" ht="15.75" customHeight="1" x14ac:dyDescent="0.2">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row>
    <row r="871" spans="1:26" ht="15.75" customHeight="1" x14ac:dyDescent="0.2">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row>
    <row r="872" spans="1:26" ht="15.75" customHeight="1" x14ac:dyDescent="0.2">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row>
    <row r="873" spans="1:26" ht="15.75" customHeight="1" x14ac:dyDescent="0.2">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row>
    <row r="874" spans="1:26" ht="15.75" customHeight="1" x14ac:dyDescent="0.2">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row>
    <row r="875" spans="1:26" ht="15.75" customHeight="1" x14ac:dyDescent="0.2">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row>
    <row r="876" spans="1:26" ht="15.75" customHeight="1" x14ac:dyDescent="0.2">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row>
    <row r="877" spans="1:26" ht="15.75" customHeight="1" x14ac:dyDescent="0.2">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row>
    <row r="878" spans="1:26" ht="15.75" customHeight="1" x14ac:dyDescent="0.2">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row>
    <row r="879" spans="1:26" ht="15.75" customHeight="1" x14ac:dyDescent="0.2">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row>
    <row r="880" spans="1:26" ht="15.75" customHeight="1" x14ac:dyDescent="0.2">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row>
    <row r="881" spans="1:26" ht="15.75" customHeight="1" x14ac:dyDescent="0.2">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row>
    <row r="882" spans="1:26" ht="15.75" customHeight="1" x14ac:dyDescent="0.2">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row>
    <row r="883" spans="1:26" ht="15.75" customHeight="1" x14ac:dyDescent="0.2">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row>
    <row r="884" spans="1:26" ht="15.75" customHeight="1" x14ac:dyDescent="0.2">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row>
    <row r="885" spans="1:26" ht="15.75" customHeight="1" x14ac:dyDescent="0.2">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row>
    <row r="886" spans="1:26" ht="15.75" customHeight="1" x14ac:dyDescent="0.2">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row>
    <row r="887" spans="1:26" ht="15.75" customHeight="1" x14ac:dyDescent="0.2">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row>
    <row r="888" spans="1:26" ht="15.75" customHeight="1" x14ac:dyDescent="0.2">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row>
    <row r="889" spans="1:26" ht="15.75" customHeight="1" x14ac:dyDescent="0.2">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row>
    <row r="890" spans="1:26" ht="15.75" customHeight="1" x14ac:dyDescent="0.2">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row>
    <row r="891" spans="1:26" ht="15.75" customHeight="1" x14ac:dyDescent="0.2">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row>
    <row r="892" spans="1:26" ht="15.75" customHeight="1" x14ac:dyDescent="0.2">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row>
    <row r="893" spans="1:26" ht="15.75" customHeight="1" x14ac:dyDescent="0.2">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row>
    <row r="894" spans="1:26" ht="15.75" customHeight="1" x14ac:dyDescent="0.2">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row>
    <row r="895" spans="1:26" ht="15.75" customHeight="1" x14ac:dyDescent="0.2">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row>
    <row r="896" spans="1:26" ht="15.75" customHeight="1" x14ac:dyDescent="0.2">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row>
    <row r="897" spans="1:26" ht="15.75" customHeight="1" x14ac:dyDescent="0.2">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row>
    <row r="898" spans="1:26" ht="15.75" customHeight="1" x14ac:dyDescent="0.2">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row>
    <row r="899" spans="1:26" ht="15.75" customHeight="1" x14ac:dyDescent="0.2">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row>
    <row r="900" spans="1:26" ht="15.75" customHeight="1" x14ac:dyDescent="0.2">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row>
    <row r="901" spans="1:26" ht="15.75" customHeight="1" x14ac:dyDescent="0.2">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row>
    <row r="902" spans="1:26" ht="15.75" customHeight="1" x14ac:dyDescent="0.2">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row>
    <row r="903" spans="1:26" ht="15.75" customHeight="1" x14ac:dyDescent="0.2">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row>
    <row r="904" spans="1:26" ht="15.75" customHeight="1" x14ac:dyDescent="0.2">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row>
    <row r="905" spans="1:26" ht="15.75" customHeight="1" x14ac:dyDescent="0.2">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row>
    <row r="906" spans="1:26" ht="15.75" customHeight="1" x14ac:dyDescent="0.2">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row>
    <row r="907" spans="1:26" ht="15.75" customHeight="1" x14ac:dyDescent="0.2">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row>
    <row r="908" spans="1:26" ht="15.75" customHeight="1" x14ac:dyDescent="0.2">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row>
    <row r="909" spans="1:26" ht="15.75" customHeight="1" x14ac:dyDescent="0.2">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row>
    <row r="910" spans="1:26" ht="15.75" customHeight="1" x14ac:dyDescent="0.2">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row>
    <row r="911" spans="1:26" ht="15.75" customHeight="1" x14ac:dyDescent="0.2">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row>
    <row r="912" spans="1:26" ht="15.75" customHeight="1" x14ac:dyDescent="0.2">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row>
    <row r="913" spans="1:26" ht="15.75" customHeight="1" x14ac:dyDescent="0.2">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row>
    <row r="914" spans="1:26" ht="15.75" customHeight="1" x14ac:dyDescent="0.2">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row>
    <row r="915" spans="1:26" ht="15.75" customHeight="1" x14ac:dyDescent="0.2">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row>
    <row r="916" spans="1:26" ht="15.75" customHeight="1" x14ac:dyDescent="0.2">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row>
    <row r="917" spans="1:26" ht="15.75" customHeight="1" x14ac:dyDescent="0.2">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row>
    <row r="918" spans="1:26" ht="15.75" customHeight="1" x14ac:dyDescent="0.2">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row>
    <row r="919" spans="1:26" ht="15.75" customHeight="1" x14ac:dyDescent="0.2">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row>
    <row r="920" spans="1:26" ht="15.75" customHeight="1" x14ac:dyDescent="0.2">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row>
    <row r="921" spans="1:26" ht="15.75" customHeight="1" x14ac:dyDescent="0.2">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row>
    <row r="922" spans="1:26" ht="15.75" customHeight="1" x14ac:dyDescent="0.2">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row>
    <row r="923" spans="1:26" ht="15.75" customHeight="1" x14ac:dyDescent="0.2">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row>
    <row r="924" spans="1:26" ht="15.75" customHeight="1" x14ac:dyDescent="0.2">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row>
    <row r="925" spans="1:26" ht="15.75" customHeight="1" x14ac:dyDescent="0.2">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row>
    <row r="926" spans="1:26" ht="15.75" customHeight="1" x14ac:dyDescent="0.2">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row>
    <row r="927" spans="1:26" ht="15.75" customHeight="1" x14ac:dyDescent="0.2">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row>
    <row r="928" spans="1:26" ht="15.75" customHeight="1" x14ac:dyDescent="0.2">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row>
    <row r="929" spans="1:26" ht="15.75" customHeight="1" x14ac:dyDescent="0.2">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row>
    <row r="930" spans="1:26" ht="15.75" customHeight="1" x14ac:dyDescent="0.2">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row>
    <row r="931" spans="1:26" ht="15.75" customHeight="1" x14ac:dyDescent="0.2">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row>
    <row r="932" spans="1:26" ht="15.75" customHeight="1" x14ac:dyDescent="0.2">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row>
    <row r="933" spans="1:26" ht="15.75" customHeight="1" x14ac:dyDescent="0.2">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row>
    <row r="934" spans="1:26" ht="15.75" customHeight="1" x14ac:dyDescent="0.2">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row>
    <row r="935" spans="1:26" ht="15.75" customHeight="1" x14ac:dyDescent="0.2">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row>
    <row r="936" spans="1:26" ht="15.75" customHeight="1" x14ac:dyDescent="0.2">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row>
    <row r="937" spans="1:26" ht="15.75" customHeight="1" x14ac:dyDescent="0.2">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row>
    <row r="938" spans="1:26" ht="15.75" customHeight="1" x14ac:dyDescent="0.2">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row>
    <row r="939" spans="1:26" ht="15.75" customHeight="1" x14ac:dyDescent="0.2">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row>
    <row r="940" spans="1:26" ht="15.75" customHeight="1" x14ac:dyDescent="0.2">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row>
    <row r="941" spans="1:26" ht="15.75" customHeight="1" x14ac:dyDescent="0.2">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row>
    <row r="942" spans="1:26" ht="15.75" customHeight="1" x14ac:dyDescent="0.2">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row>
    <row r="943" spans="1:26" ht="15.75" customHeight="1" x14ac:dyDescent="0.2">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row>
    <row r="944" spans="1:26" ht="15.75" customHeight="1" x14ac:dyDescent="0.2">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row>
    <row r="945" spans="1:26" ht="15.75" customHeight="1" x14ac:dyDescent="0.2">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row>
    <row r="946" spans="1:26" ht="15.75" customHeight="1" x14ac:dyDescent="0.2">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row>
    <row r="947" spans="1:26" ht="15.75" customHeight="1" x14ac:dyDescent="0.2">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row>
    <row r="948" spans="1:26" ht="15.75" customHeight="1" x14ac:dyDescent="0.2">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row>
    <row r="949" spans="1:26" ht="15.75" customHeight="1" x14ac:dyDescent="0.2">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row>
    <row r="950" spans="1:26" ht="15.75" customHeight="1" x14ac:dyDescent="0.2">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row>
    <row r="951" spans="1:26" ht="15.75" customHeight="1" x14ac:dyDescent="0.2">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row>
    <row r="952" spans="1:26" ht="15.75" customHeight="1" x14ac:dyDescent="0.2">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row>
    <row r="953" spans="1:26" ht="15.75" customHeight="1" x14ac:dyDescent="0.2">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row>
    <row r="954" spans="1:26" ht="15.75" customHeight="1" x14ac:dyDescent="0.2">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row>
    <row r="955" spans="1:26" ht="15.75" customHeight="1" x14ac:dyDescent="0.2">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row>
    <row r="956" spans="1:26" ht="15.75" customHeight="1" x14ac:dyDescent="0.2">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row>
    <row r="957" spans="1:26" ht="15.75" customHeight="1" x14ac:dyDescent="0.2">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row>
    <row r="958" spans="1:26" ht="15.75" customHeight="1" x14ac:dyDescent="0.2">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row>
    <row r="959" spans="1:26" ht="15.75" customHeight="1" x14ac:dyDescent="0.2">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row>
    <row r="960" spans="1:26" ht="15.75" customHeight="1" x14ac:dyDescent="0.2">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row>
    <row r="961" spans="1:26" ht="15.75" customHeight="1" x14ac:dyDescent="0.2">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row>
    <row r="962" spans="1:26" ht="15.75" customHeight="1" x14ac:dyDescent="0.2">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row>
    <row r="963" spans="1:26" ht="15.75" customHeight="1" x14ac:dyDescent="0.2">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row>
    <row r="964" spans="1:26" ht="15.75" customHeight="1" x14ac:dyDescent="0.2">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row>
    <row r="965" spans="1:26" ht="15.75" customHeight="1" x14ac:dyDescent="0.2">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row>
    <row r="966" spans="1:26" ht="15.75" customHeight="1" x14ac:dyDescent="0.2">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row>
    <row r="967" spans="1:26" ht="15.75" customHeight="1" x14ac:dyDescent="0.2">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row>
    <row r="968" spans="1:26" ht="15.75" customHeight="1" x14ac:dyDescent="0.2">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row>
    <row r="969" spans="1:26" ht="15.75" customHeight="1" x14ac:dyDescent="0.2">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row>
    <row r="970" spans="1:26" ht="15.75" customHeight="1" x14ac:dyDescent="0.2">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row>
    <row r="971" spans="1:26" ht="15.75" customHeight="1" x14ac:dyDescent="0.2">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row>
    <row r="972" spans="1:26" ht="15.75" customHeight="1" x14ac:dyDescent="0.2">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row>
    <row r="973" spans="1:26" ht="15.75" customHeight="1" x14ac:dyDescent="0.2">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row>
    <row r="974" spans="1:26" ht="15.75" customHeight="1" x14ac:dyDescent="0.2">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row>
    <row r="975" spans="1:26" ht="15.75" customHeight="1" x14ac:dyDescent="0.2">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row>
    <row r="976" spans="1:26" ht="15.75" customHeight="1" x14ac:dyDescent="0.2">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row>
    <row r="977" spans="1:26" ht="15.75" customHeight="1" x14ac:dyDescent="0.2">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row>
    <row r="978" spans="1:26" ht="15.75" customHeight="1" x14ac:dyDescent="0.2">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row>
    <row r="979" spans="1:26" ht="15.75" customHeight="1" x14ac:dyDescent="0.2">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row>
    <row r="980" spans="1:26" ht="15.75" customHeight="1" x14ac:dyDescent="0.2">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row>
    <row r="981" spans="1:26" ht="15.75" customHeight="1" x14ac:dyDescent="0.2">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row>
    <row r="982" spans="1:26" ht="15.75" customHeight="1" x14ac:dyDescent="0.2">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row>
    <row r="983" spans="1:26" ht="15.75" customHeight="1" x14ac:dyDescent="0.2">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row>
    <row r="984" spans="1:26" ht="15.75" customHeight="1" x14ac:dyDescent="0.2">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row>
    <row r="985" spans="1:26" ht="15.75" customHeight="1" x14ac:dyDescent="0.2">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row>
    <row r="986" spans="1:26" ht="15.75" customHeight="1" x14ac:dyDescent="0.2">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row>
    <row r="987" spans="1:26" ht="15.75" customHeight="1" x14ac:dyDescent="0.2">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row>
    <row r="988" spans="1:26" ht="15.75" customHeight="1" x14ac:dyDescent="0.2">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row>
    <row r="989" spans="1:26" ht="15.75" customHeight="1" x14ac:dyDescent="0.2">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row>
    <row r="990" spans="1:26" ht="15.75" customHeight="1" x14ac:dyDescent="0.2">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row>
    <row r="991" spans="1:26" ht="15.75" customHeight="1" x14ac:dyDescent="0.2">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row>
    <row r="992" spans="1:26" ht="15.75" customHeight="1" x14ac:dyDescent="0.2">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row>
    <row r="993" spans="1:26" ht="15.75" customHeight="1" x14ac:dyDescent="0.2">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row>
    <row r="994" spans="1:26" ht="15.75" customHeight="1" x14ac:dyDescent="0.2">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row>
    <row r="995" spans="1:26" ht="15.75" customHeight="1" x14ac:dyDescent="0.2">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row>
    <row r="996" spans="1:26" ht="15.75" customHeight="1" x14ac:dyDescent="0.2">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row>
    <row r="997" spans="1:26" ht="15.75" customHeight="1" x14ac:dyDescent="0.2">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row>
    <row r="998" spans="1:26" ht="15.75" customHeight="1" x14ac:dyDescent="0.2">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row>
    <row r="999" spans="1:26" ht="15" customHeight="1" x14ac:dyDescent="0.2"/>
    <row r="1000" spans="1:26" ht="15" customHeight="1" x14ac:dyDescent="0.2"/>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zoomScale="80" zoomScaleNormal="80" workbookViewId="0">
      <selection activeCell="F10" sqref="F10"/>
    </sheetView>
  </sheetViews>
  <sheetFormatPr defaultColWidth="8.5703125" defaultRowHeight="12.75" x14ac:dyDescent="0.2"/>
  <cols>
    <col min="5" max="5" width="17.42578125" customWidth="1"/>
  </cols>
  <sheetData>
    <row r="1" spans="1:19" s="2" customFormat="1" ht="30" customHeight="1" x14ac:dyDescent="0.2">
      <c r="A1" s="301" t="s">
        <v>275</v>
      </c>
      <c r="B1" s="301"/>
      <c r="C1" s="301"/>
      <c r="D1" s="301"/>
      <c r="E1" s="301"/>
      <c r="F1" s="301"/>
      <c r="G1" s="301"/>
      <c r="H1" s="301"/>
      <c r="I1" s="301"/>
      <c r="J1" s="301"/>
      <c r="K1" s="301"/>
      <c r="L1" s="301"/>
      <c r="M1" s="301"/>
      <c r="N1" s="301"/>
      <c r="O1" s="301"/>
      <c r="P1" s="301"/>
      <c r="Q1" s="301"/>
    </row>
    <row r="2" spans="1:19" s="2" customFormat="1" ht="30" customHeight="1" thickBot="1" x14ac:dyDescent="0.25">
      <c r="A2" s="303" t="s">
        <v>276</v>
      </c>
      <c r="B2" s="303"/>
      <c r="C2" s="303"/>
      <c r="D2" s="303"/>
      <c r="E2" s="303"/>
      <c r="F2" s="6"/>
      <c r="G2" s="6"/>
      <c r="H2" s="6"/>
      <c r="I2" s="6"/>
      <c r="J2" s="6"/>
      <c r="K2" s="6"/>
      <c r="L2" s="6"/>
      <c r="M2" s="6"/>
      <c r="N2" s="6"/>
      <c r="O2" s="6"/>
      <c r="P2" s="6"/>
    </row>
    <row r="3" spans="1:19" s="2" customFormat="1" ht="30" customHeight="1" thickBot="1" x14ac:dyDescent="0.25">
      <c r="A3" s="302" t="s">
        <v>10</v>
      </c>
      <c r="B3" s="302"/>
      <c r="C3" s="313" t="s">
        <v>246</v>
      </c>
      <c r="D3" s="314"/>
      <c r="E3" s="314"/>
      <c r="F3" s="314"/>
      <c r="G3" s="314"/>
      <c r="H3" s="314"/>
      <c r="I3" s="314"/>
      <c r="J3" s="314"/>
      <c r="K3" s="314"/>
      <c r="L3" s="314"/>
      <c r="M3" s="314"/>
      <c r="N3" s="314"/>
      <c r="O3" s="314"/>
      <c r="P3" s="314"/>
      <c r="Q3" s="314"/>
      <c r="R3" s="314"/>
      <c r="S3" s="315"/>
    </row>
    <row r="4" spans="1:19" s="5" customFormat="1" ht="30" customHeight="1" thickBot="1" x14ac:dyDescent="0.25">
      <c r="A4" s="302" t="s">
        <v>5</v>
      </c>
      <c r="B4" s="302"/>
      <c r="C4" s="302"/>
      <c r="D4" s="308"/>
      <c r="E4" s="309" t="s">
        <v>244</v>
      </c>
      <c r="F4" s="310"/>
      <c r="G4" s="310"/>
      <c r="H4" s="311"/>
      <c r="I4" s="4"/>
      <c r="J4" s="4"/>
      <c r="K4" s="4"/>
      <c r="L4" s="4"/>
      <c r="M4" s="4"/>
      <c r="N4" s="4"/>
      <c r="O4" s="4"/>
      <c r="P4" s="4"/>
      <c r="Q4" s="4"/>
      <c r="R4" s="4"/>
      <c r="S4" s="4"/>
    </row>
    <row r="5" spans="1:19" s="5" customFormat="1" ht="30" customHeight="1" thickBot="1" x14ac:dyDescent="0.25">
      <c r="A5" s="302" t="s">
        <v>6</v>
      </c>
      <c r="B5" s="302"/>
      <c r="C5" s="302"/>
      <c r="D5" s="302"/>
      <c r="E5" s="302"/>
      <c r="F5" s="302"/>
      <c r="G5" s="302"/>
      <c r="H5" s="4"/>
      <c r="I5" s="4"/>
      <c r="J5" s="4"/>
      <c r="K5" s="4"/>
      <c r="L5" s="4"/>
      <c r="M5" s="4"/>
      <c r="N5" s="4"/>
      <c r="O5" s="4"/>
      <c r="P5" s="4"/>
      <c r="Q5" s="4"/>
      <c r="R5" s="4"/>
      <c r="S5" s="4"/>
    </row>
    <row r="6" spans="1:19" s="5" customFormat="1" ht="30" customHeight="1" thickBot="1" x14ac:dyDescent="0.25">
      <c r="A6" s="304" t="s">
        <v>7</v>
      </c>
      <c r="B6" s="304"/>
      <c r="C6" s="304"/>
      <c r="D6" s="304"/>
      <c r="E6" s="304"/>
      <c r="F6" s="304"/>
      <c r="G6" s="304"/>
      <c r="H6" s="305" t="s">
        <v>242</v>
      </c>
      <c r="I6" s="306"/>
      <c r="J6" s="306"/>
      <c r="K6" s="306"/>
      <c r="L6" s="306"/>
      <c r="M6" s="306"/>
      <c r="N6" s="306"/>
      <c r="O6" s="306"/>
      <c r="P6" s="306"/>
      <c r="Q6" s="307"/>
      <c r="R6" s="4"/>
      <c r="S6" s="4"/>
    </row>
    <row r="7" spans="1:19" s="5" customFormat="1" ht="30" customHeight="1" thickBot="1" x14ac:dyDescent="0.25">
      <c r="A7" s="304" t="s">
        <v>8</v>
      </c>
      <c r="B7" s="304"/>
      <c r="C7" s="304"/>
      <c r="D7" s="304"/>
      <c r="E7" s="304"/>
      <c r="F7" s="304"/>
      <c r="G7" s="304"/>
      <c r="H7" s="312" t="s">
        <v>243</v>
      </c>
      <c r="I7" s="306"/>
      <c r="J7" s="306"/>
      <c r="K7" s="306"/>
      <c r="L7" s="306"/>
      <c r="M7" s="306"/>
      <c r="N7" s="306"/>
      <c r="O7" s="306"/>
      <c r="P7" s="306"/>
      <c r="Q7" s="307"/>
      <c r="R7" s="4"/>
      <c r="S7" s="4"/>
    </row>
    <row r="8" spans="1:19" s="5" customFormat="1" ht="30" customHeight="1" thickBot="1" x14ac:dyDescent="0.25">
      <c r="A8" s="304" t="s">
        <v>9</v>
      </c>
      <c r="B8" s="304"/>
      <c r="C8" s="304"/>
      <c r="D8" s="304"/>
      <c r="E8" s="304"/>
      <c r="F8" s="304"/>
      <c r="G8" s="304"/>
      <c r="H8" s="305" t="s">
        <v>245</v>
      </c>
      <c r="I8" s="306"/>
      <c r="J8" s="306"/>
      <c r="K8" s="306"/>
      <c r="L8" s="306"/>
      <c r="M8" s="306"/>
      <c r="N8" s="306"/>
      <c r="O8" s="306"/>
      <c r="P8" s="306"/>
      <c r="Q8" s="307"/>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pageMargins left="0.7" right="0.7" top="0.75" bottom="0.75" header="0.3" footer="0.3"/>
  <pageSetup scale="52" orientation="portrait" horizontalDpi="1200" verticalDpi="1200" r:id="rId1"/>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
  <sheetViews>
    <sheetView zoomScale="80" zoomScaleNormal="80" workbookViewId="0">
      <selection activeCell="H9" sqref="H9"/>
    </sheetView>
  </sheetViews>
  <sheetFormatPr defaultRowHeight="12.75" x14ac:dyDescent="0.2"/>
  <cols>
    <col min="1" max="5" width="20.5703125" customWidth="1"/>
    <col min="7" max="10" width="20.5703125" customWidth="1"/>
    <col min="14" max="14" width="9.85546875" bestFit="1" customWidth="1"/>
  </cols>
  <sheetData>
    <row r="1" spans="1:14" ht="23.25" x14ac:dyDescent="0.35">
      <c r="A1" s="109" t="s">
        <v>229</v>
      </c>
      <c r="B1" s="110"/>
      <c r="C1" s="110"/>
      <c r="D1" s="110"/>
      <c r="E1" s="110"/>
    </row>
    <row r="2" spans="1:14" ht="22.5" customHeight="1" x14ac:dyDescent="0.2">
      <c r="A2" s="318" t="str">
        <f>'Institution ID'!C3</f>
        <v>Virginia State University</v>
      </c>
      <c r="B2" s="318"/>
      <c r="C2" s="318"/>
      <c r="D2" s="318"/>
      <c r="E2" s="318"/>
    </row>
    <row r="3" spans="1:14" ht="15.75" thickBot="1" x14ac:dyDescent="0.25">
      <c r="A3" s="111"/>
      <c r="B3" s="111"/>
      <c r="C3" s="111"/>
      <c r="D3" s="111"/>
      <c r="E3" s="111"/>
    </row>
    <row r="4" spans="1:14" ht="85.5" customHeight="1" thickBot="1" x14ac:dyDescent="0.25">
      <c r="A4" s="319" t="s">
        <v>207</v>
      </c>
      <c r="B4" s="320"/>
      <c r="C4" s="320"/>
      <c r="D4" s="320"/>
      <c r="E4" s="321"/>
    </row>
    <row r="5" spans="1:14" ht="15" x14ac:dyDescent="0.2">
      <c r="A5" s="114"/>
      <c r="B5" s="114"/>
      <c r="C5" s="114"/>
      <c r="D5" s="114"/>
      <c r="E5" s="114"/>
    </row>
    <row r="6" spans="1:14" ht="18.75" thickBot="1" x14ac:dyDescent="0.3">
      <c r="A6" s="322" t="s">
        <v>202</v>
      </c>
      <c r="B6" s="322"/>
      <c r="C6" s="322"/>
      <c r="D6" s="322"/>
      <c r="E6" s="322"/>
      <c r="G6" s="323" t="s">
        <v>202</v>
      </c>
      <c r="H6" s="323"/>
      <c r="I6" s="323"/>
      <c r="J6" s="323"/>
    </row>
    <row r="7" spans="1:14" ht="15.75" thickBot="1" x14ac:dyDescent="0.25">
      <c r="A7" s="112" t="s">
        <v>201</v>
      </c>
      <c r="B7" s="316" t="s">
        <v>203</v>
      </c>
      <c r="C7" s="317"/>
      <c r="D7" s="316" t="s">
        <v>204</v>
      </c>
      <c r="E7" s="317"/>
      <c r="G7" s="324" t="s">
        <v>277</v>
      </c>
      <c r="H7" s="325"/>
      <c r="I7" s="324" t="s">
        <v>278</v>
      </c>
      <c r="J7" s="325"/>
    </row>
    <row r="8" spans="1:14" ht="30.75" thickBot="1" x14ac:dyDescent="0.25">
      <c r="A8" s="112" t="s">
        <v>208</v>
      </c>
      <c r="B8" s="112" t="s">
        <v>209</v>
      </c>
      <c r="C8" s="112" t="s">
        <v>205</v>
      </c>
      <c r="D8" s="112" t="s">
        <v>209</v>
      </c>
      <c r="E8" s="112" t="s">
        <v>205</v>
      </c>
      <c r="G8" s="236" t="s">
        <v>209</v>
      </c>
      <c r="H8" s="236" t="s">
        <v>205</v>
      </c>
      <c r="I8" s="236" t="s">
        <v>209</v>
      </c>
      <c r="J8" s="236" t="s">
        <v>205</v>
      </c>
    </row>
    <row r="9" spans="1:14" ht="15.75" thickBot="1" x14ac:dyDescent="0.25">
      <c r="A9" s="113">
        <v>5769</v>
      </c>
      <c r="B9" s="113">
        <v>6000</v>
      </c>
      <c r="C9" s="177">
        <f>IF(B9=0,"%",B9/A9-1)</f>
        <v>4.0041601664066562E-2</v>
      </c>
      <c r="D9" s="113">
        <v>6240</v>
      </c>
      <c r="E9" s="177">
        <f>IF(D9=0,"%",D9/B9-1)</f>
        <v>4.0000000000000036E-2</v>
      </c>
      <c r="G9" s="237">
        <v>6269</v>
      </c>
      <c r="H9" s="238">
        <f>IF(G9=0,"%",G9/A9-1)</f>
        <v>8.6670133472005473E-2</v>
      </c>
      <c r="I9" s="237">
        <v>6520</v>
      </c>
      <c r="J9" s="238">
        <f>IF(I9=0,"%",I9/G9-1)</f>
        <v>4.0038283617801929E-2</v>
      </c>
      <c r="N9" s="192"/>
    </row>
    <row r="10" spans="1:14" ht="15" x14ac:dyDescent="0.2">
      <c r="A10" s="166"/>
      <c r="B10" s="166"/>
      <c r="C10" s="167"/>
      <c r="D10" s="166"/>
      <c r="E10" s="167"/>
      <c r="G10" s="239"/>
      <c r="H10" s="240"/>
      <c r="I10" s="239"/>
      <c r="J10" s="240"/>
    </row>
    <row r="11" spans="1:14" ht="15" x14ac:dyDescent="0.2">
      <c r="A11" s="114"/>
      <c r="B11" s="114"/>
      <c r="C11" s="114"/>
      <c r="D11" s="114"/>
      <c r="E11" s="114"/>
      <c r="G11" s="241"/>
      <c r="H11" s="241"/>
      <c r="I11" s="241"/>
      <c r="J11" s="241"/>
    </row>
    <row r="12" spans="1:14" ht="18.75" thickBot="1" x14ac:dyDescent="0.3">
      <c r="A12" s="322" t="s">
        <v>206</v>
      </c>
      <c r="B12" s="322"/>
      <c r="C12" s="322"/>
      <c r="D12" s="322"/>
      <c r="E12" s="322"/>
      <c r="G12" s="323" t="s">
        <v>206</v>
      </c>
      <c r="H12" s="323"/>
      <c r="I12" s="323"/>
      <c r="J12" s="323"/>
    </row>
    <row r="13" spans="1:14" ht="15.75" thickBot="1" x14ac:dyDescent="0.25">
      <c r="A13" s="112" t="s">
        <v>201</v>
      </c>
      <c r="B13" s="316" t="s">
        <v>203</v>
      </c>
      <c r="C13" s="317"/>
      <c r="D13" s="316" t="s">
        <v>204</v>
      </c>
      <c r="E13" s="317"/>
      <c r="G13" s="324" t="s">
        <v>277</v>
      </c>
      <c r="H13" s="325"/>
      <c r="I13" s="324" t="s">
        <v>278</v>
      </c>
      <c r="J13" s="325"/>
    </row>
    <row r="14" spans="1:14" ht="30.75" thickBot="1" x14ac:dyDescent="0.25">
      <c r="A14" s="112" t="s">
        <v>208</v>
      </c>
      <c r="B14" s="112" t="s">
        <v>209</v>
      </c>
      <c r="C14" s="112" t="s">
        <v>205</v>
      </c>
      <c r="D14" s="112" t="s">
        <v>209</v>
      </c>
      <c r="E14" s="112" t="s">
        <v>205</v>
      </c>
      <c r="G14" s="236" t="s">
        <v>209</v>
      </c>
      <c r="H14" s="236" t="s">
        <v>205</v>
      </c>
      <c r="I14" s="236" t="s">
        <v>209</v>
      </c>
      <c r="J14" s="236" t="s">
        <v>205</v>
      </c>
    </row>
    <row r="15" spans="1:14" ht="15.75" thickBot="1" x14ac:dyDescent="0.25">
      <c r="A15" s="113">
        <v>3385</v>
      </c>
      <c r="B15" s="113">
        <v>3520</v>
      </c>
      <c r="C15" s="177">
        <f>IF(B15=0,"%",B15/A15-1)</f>
        <v>3.9881831610044216E-2</v>
      </c>
      <c r="D15" s="113">
        <v>3660</v>
      </c>
      <c r="E15" s="177">
        <f>IF(D15=0,"%",D15/B15-1)</f>
        <v>3.9772727272727293E-2</v>
      </c>
      <c r="G15" s="237">
        <v>3385</v>
      </c>
      <c r="H15" s="238">
        <f>IF(G15=0,"%",G15/A15-1)</f>
        <v>0</v>
      </c>
      <c r="I15" s="237">
        <v>3520</v>
      </c>
      <c r="J15" s="238">
        <f>IF(I15=0,"%",I15/G15-1)</f>
        <v>3.9881831610044216E-2</v>
      </c>
    </row>
  </sheetData>
  <mergeCells count="14">
    <mergeCell ref="G6:J6"/>
    <mergeCell ref="G7:H7"/>
    <mergeCell ref="I7:J7"/>
    <mergeCell ref="G12:J12"/>
    <mergeCell ref="G13:H13"/>
    <mergeCell ref="I13:J13"/>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6"/>
  <sheetViews>
    <sheetView zoomScale="80" zoomScaleNormal="80" zoomScalePageLayoutView="150" workbookViewId="0">
      <selection activeCell="G23" sqref="G23"/>
    </sheetView>
  </sheetViews>
  <sheetFormatPr defaultColWidth="8.5703125" defaultRowHeight="12.75" x14ac:dyDescent="0.2"/>
  <cols>
    <col min="1" max="1" width="29.85546875" customWidth="1"/>
    <col min="2" max="2" width="20.5703125" style="9" customWidth="1"/>
    <col min="3" max="3" width="22.85546875" bestFit="1" customWidth="1"/>
    <col min="4" max="8" width="20.5703125" customWidth="1"/>
    <col min="9" max="9" width="13.85546875" bestFit="1" customWidth="1"/>
    <col min="10" max="10" width="9.28515625" bestFit="1" customWidth="1"/>
    <col min="11" max="11" width="13.85546875" bestFit="1" customWidth="1"/>
  </cols>
  <sheetData>
    <row r="1" spans="1:11" s="1" customFormat="1" ht="20.100000000000001" customHeight="1" x14ac:dyDescent="0.2">
      <c r="A1" s="85" t="s">
        <v>210</v>
      </c>
      <c r="B1" s="85"/>
      <c r="C1" s="85"/>
      <c r="D1" s="85"/>
      <c r="E1" s="85"/>
    </row>
    <row r="2" spans="1:11" s="1" customFormat="1" ht="20.100000000000001" customHeight="1" x14ac:dyDescent="0.2">
      <c r="A2" s="327" t="str">
        <f>'Institution ID'!C3</f>
        <v>Virginia State University</v>
      </c>
      <c r="B2" s="327"/>
      <c r="C2" s="327"/>
      <c r="D2" s="327"/>
      <c r="E2" s="327"/>
    </row>
    <row r="3" spans="1:11" s="2" customFormat="1" ht="87.6" customHeight="1" x14ac:dyDescent="0.2">
      <c r="A3" s="329" t="s">
        <v>232</v>
      </c>
      <c r="B3" s="330"/>
      <c r="C3" s="330"/>
      <c r="D3" s="330"/>
      <c r="E3" s="331"/>
      <c r="F3" s="332" t="s">
        <v>279</v>
      </c>
      <c r="G3" s="333"/>
      <c r="H3" s="334"/>
    </row>
    <row r="4" spans="1:11" ht="15" customHeight="1" x14ac:dyDescent="0.2">
      <c r="A4" s="328" t="s">
        <v>0</v>
      </c>
      <c r="B4" s="78" t="s">
        <v>140</v>
      </c>
      <c r="C4" s="78" t="s">
        <v>148</v>
      </c>
      <c r="D4" s="78" t="s">
        <v>141</v>
      </c>
      <c r="E4" s="78" t="s">
        <v>142</v>
      </c>
      <c r="F4" s="242" t="s">
        <v>280</v>
      </c>
      <c r="G4" s="242" t="s">
        <v>281</v>
      </c>
      <c r="H4" s="242" t="s">
        <v>151</v>
      </c>
    </row>
    <row r="5" spans="1:11" ht="30" customHeight="1" x14ac:dyDescent="0.2">
      <c r="A5" s="328"/>
      <c r="B5" s="47" t="s">
        <v>223</v>
      </c>
      <c r="C5" s="47" t="s">
        <v>223</v>
      </c>
      <c r="D5" s="47" t="s">
        <v>224</v>
      </c>
      <c r="E5" s="47" t="s">
        <v>224</v>
      </c>
      <c r="F5" s="243" t="s">
        <v>211</v>
      </c>
      <c r="G5" s="243" t="s">
        <v>211</v>
      </c>
      <c r="H5" s="243" t="s">
        <v>211</v>
      </c>
    </row>
    <row r="6" spans="1:11" ht="15" customHeight="1" x14ac:dyDescent="0.2">
      <c r="A6" s="14" t="s">
        <v>12</v>
      </c>
      <c r="B6" s="326"/>
      <c r="C6" s="326"/>
      <c r="D6" s="326"/>
      <c r="E6" s="326"/>
      <c r="F6" s="244"/>
      <c r="G6" s="244"/>
      <c r="H6" s="244"/>
      <c r="I6" s="192"/>
      <c r="K6" s="192"/>
    </row>
    <row r="7" spans="1:11" ht="15" customHeight="1" x14ac:dyDescent="0.2">
      <c r="A7" s="48" t="s">
        <v>98</v>
      </c>
      <c r="B7" s="13">
        <f>14621078+529800</f>
        <v>15150878</v>
      </c>
      <c r="C7" s="13">
        <v>13642005</v>
      </c>
      <c r="D7" s="13">
        <v>14453414.347004768</v>
      </c>
      <c r="E7" s="13">
        <v>15031550.920884959</v>
      </c>
      <c r="F7" s="286">
        <v>15281047</v>
      </c>
      <c r="G7" s="286">
        <v>16042365</v>
      </c>
      <c r="H7" s="286">
        <v>16684060</v>
      </c>
    </row>
    <row r="8" spans="1:11" ht="15" customHeight="1" x14ac:dyDescent="0.2">
      <c r="A8" s="48" t="s">
        <v>99</v>
      </c>
      <c r="B8" s="13">
        <f>17110185+211920</f>
        <v>17322105</v>
      </c>
      <c r="C8" s="13">
        <v>15941271</v>
      </c>
      <c r="D8" s="13">
        <v>16524689.917463727</v>
      </c>
      <c r="E8" s="13">
        <v>17185677.514162276</v>
      </c>
      <c r="F8" s="287">
        <v>17708941</v>
      </c>
      <c r="G8" s="287">
        <v>18175459</v>
      </c>
      <c r="H8" s="286">
        <v>18902477</v>
      </c>
      <c r="I8" s="191"/>
      <c r="J8" s="191"/>
    </row>
    <row r="9" spans="1:11" ht="15" customHeight="1" x14ac:dyDescent="0.2">
      <c r="A9" s="48" t="s">
        <v>100</v>
      </c>
      <c r="B9" s="13">
        <f>2690926+57055</f>
        <v>2747981</v>
      </c>
      <c r="C9" s="13">
        <v>2759235</v>
      </c>
      <c r="D9" s="13">
        <v>2621478.9671394955</v>
      </c>
      <c r="E9" s="13">
        <v>2726338.1258250754</v>
      </c>
      <c r="F9" s="286">
        <v>2789603</v>
      </c>
      <c r="G9" s="286">
        <v>2992913</v>
      </c>
      <c r="H9" s="286">
        <v>3112630</v>
      </c>
      <c r="I9" s="191"/>
      <c r="J9" s="191"/>
    </row>
    <row r="10" spans="1:11" ht="15" customHeight="1" x14ac:dyDescent="0.2">
      <c r="A10" s="48" t="s">
        <v>101</v>
      </c>
      <c r="B10" s="13">
        <f>1302101+16302</f>
        <v>1318403</v>
      </c>
      <c r="C10" s="13">
        <v>1174118</v>
      </c>
      <c r="D10" s="13">
        <v>1257710.9283920131</v>
      </c>
      <c r="E10" s="13">
        <v>1308019.3655276936</v>
      </c>
      <c r="F10" s="287">
        <v>1141925</v>
      </c>
      <c r="G10" s="286">
        <v>1234704</v>
      </c>
      <c r="H10" s="286">
        <v>1284092</v>
      </c>
      <c r="I10" s="191"/>
      <c r="J10" s="191"/>
    </row>
    <row r="11" spans="1:11" ht="15" customHeight="1" x14ac:dyDescent="0.2">
      <c r="A11" s="48" t="s">
        <v>102</v>
      </c>
      <c r="B11" s="13">
        <f>0</f>
        <v>0</v>
      </c>
      <c r="C11" s="13">
        <f>0</f>
        <v>0</v>
      </c>
      <c r="D11" s="13">
        <f>0</f>
        <v>0</v>
      </c>
      <c r="E11" s="13">
        <f>0</f>
        <v>0</v>
      </c>
      <c r="F11" s="245"/>
      <c r="G11" s="245"/>
      <c r="H11" s="245"/>
      <c r="I11" s="191"/>
      <c r="J11" s="191"/>
    </row>
    <row r="12" spans="1:11" ht="15" customHeight="1" x14ac:dyDescent="0.2">
      <c r="A12" s="48" t="s">
        <v>103</v>
      </c>
      <c r="B12" s="13">
        <f>0</f>
        <v>0</v>
      </c>
      <c r="C12" s="13">
        <f>0</f>
        <v>0</v>
      </c>
      <c r="D12" s="13">
        <f>0</f>
        <v>0</v>
      </c>
      <c r="E12" s="13">
        <f>0</f>
        <v>0</v>
      </c>
      <c r="F12" s="245"/>
      <c r="G12" s="245"/>
      <c r="H12" s="245"/>
    </row>
    <row r="13" spans="1:11" ht="15" customHeight="1" x14ac:dyDescent="0.2">
      <c r="A13" s="48" t="s">
        <v>104</v>
      </c>
      <c r="B13" s="13">
        <f>0</f>
        <v>0</v>
      </c>
      <c r="C13" s="13">
        <f>0</f>
        <v>0</v>
      </c>
      <c r="D13" s="13">
        <f>0</f>
        <v>0</v>
      </c>
      <c r="E13" s="13">
        <f>0</f>
        <v>0</v>
      </c>
      <c r="F13" s="245"/>
      <c r="G13" s="245"/>
      <c r="H13" s="245"/>
    </row>
    <row r="14" spans="1:11" ht="15" customHeight="1" x14ac:dyDescent="0.2">
      <c r="A14" s="48" t="s">
        <v>105</v>
      </c>
      <c r="B14" s="13">
        <f>0</f>
        <v>0</v>
      </c>
      <c r="C14" s="13">
        <f>0</f>
        <v>0</v>
      </c>
      <c r="D14" s="13">
        <f>0</f>
        <v>0</v>
      </c>
      <c r="E14" s="13">
        <f>0</f>
        <v>0</v>
      </c>
      <c r="F14" s="245"/>
      <c r="G14" s="245"/>
      <c r="H14" s="245"/>
    </row>
    <row r="15" spans="1:11" ht="15" customHeight="1" x14ac:dyDescent="0.2">
      <c r="A15" s="48" t="s">
        <v>106</v>
      </c>
      <c r="B15" s="13">
        <f>0</f>
        <v>0</v>
      </c>
      <c r="C15" s="13">
        <f>0</f>
        <v>0</v>
      </c>
      <c r="D15" s="13">
        <f>0</f>
        <v>0</v>
      </c>
      <c r="E15" s="13">
        <f>0</f>
        <v>0</v>
      </c>
      <c r="F15" s="245"/>
      <c r="G15" s="245"/>
      <c r="H15" s="245"/>
    </row>
    <row r="16" spans="1:11" ht="15" customHeight="1" x14ac:dyDescent="0.2">
      <c r="A16" s="48" t="s">
        <v>107</v>
      </c>
      <c r="B16" s="13">
        <f>0</f>
        <v>0</v>
      </c>
      <c r="C16" s="13">
        <f>0</f>
        <v>0</v>
      </c>
      <c r="D16" s="13">
        <f>0</f>
        <v>0</v>
      </c>
      <c r="E16" s="13">
        <f>0</f>
        <v>0</v>
      </c>
      <c r="F16" s="245"/>
      <c r="G16" s="245"/>
      <c r="H16" s="245"/>
    </row>
    <row r="17" spans="1:12" ht="15" customHeight="1" x14ac:dyDescent="0.2">
      <c r="A17" s="48" t="s">
        <v>108</v>
      </c>
      <c r="B17" s="13">
        <f>0</f>
        <v>0</v>
      </c>
      <c r="C17" s="13">
        <f>0</f>
        <v>0</v>
      </c>
      <c r="D17" s="13">
        <f>0</f>
        <v>0</v>
      </c>
      <c r="E17" s="13">
        <f>0</f>
        <v>0</v>
      </c>
      <c r="F17" s="245"/>
      <c r="G17" s="245"/>
      <c r="H17" s="245"/>
    </row>
    <row r="18" spans="1:12" ht="15" customHeight="1" x14ac:dyDescent="0.2">
      <c r="A18" s="48" t="s">
        <v>109</v>
      </c>
      <c r="B18" s="13">
        <f>0</f>
        <v>0</v>
      </c>
      <c r="C18" s="13">
        <f>0</f>
        <v>0</v>
      </c>
      <c r="D18" s="13">
        <f>0</f>
        <v>0</v>
      </c>
      <c r="E18" s="13">
        <f>0</f>
        <v>0</v>
      </c>
      <c r="F18" s="245"/>
      <c r="G18" s="245"/>
      <c r="H18" s="245"/>
    </row>
    <row r="19" spans="1:12" ht="15" customHeight="1" x14ac:dyDescent="0.2">
      <c r="A19" s="48" t="s">
        <v>110</v>
      </c>
      <c r="B19" s="13">
        <f>0</f>
        <v>0</v>
      </c>
      <c r="C19" s="13">
        <f>0</f>
        <v>0</v>
      </c>
      <c r="D19" s="13">
        <f>0</f>
        <v>0</v>
      </c>
      <c r="E19" s="13">
        <f>0</f>
        <v>0</v>
      </c>
      <c r="F19" s="245"/>
      <c r="G19" s="245"/>
      <c r="H19" s="245"/>
    </row>
    <row r="20" spans="1:12" ht="15" customHeight="1" x14ac:dyDescent="0.2">
      <c r="A20" s="48" t="s">
        <v>111</v>
      </c>
      <c r="B20" s="13">
        <f>0</f>
        <v>0</v>
      </c>
      <c r="C20" s="13">
        <f>0</f>
        <v>0</v>
      </c>
      <c r="D20" s="13">
        <f>0</f>
        <v>0</v>
      </c>
      <c r="E20" s="13">
        <f>0</f>
        <v>0</v>
      </c>
      <c r="F20" s="245"/>
      <c r="G20" s="245"/>
      <c r="H20" s="245"/>
    </row>
    <row r="21" spans="1:12" ht="15" customHeight="1" x14ac:dyDescent="0.2">
      <c r="A21" s="11" t="s">
        <v>3</v>
      </c>
      <c r="B21" s="13">
        <v>793608</v>
      </c>
      <c r="C21" s="13">
        <v>1078736</v>
      </c>
      <c r="D21" s="13">
        <v>1085076</v>
      </c>
      <c r="E21" s="13">
        <v>1101505</v>
      </c>
      <c r="F21" s="286">
        <v>845776</v>
      </c>
      <c r="G21" s="13">
        <v>897944</v>
      </c>
      <c r="H21" s="13">
        <v>1000000</v>
      </c>
      <c r="J21" s="288"/>
      <c r="K21" s="288"/>
    </row>
    <row r="22" spans="1:12" ht="15" customHeight="1" x14ac:dyDescent="0.2">
      <c r="A22" s="84" t="s">
        <v>212</v>
      </c>
      <c r="B22" s="43">
        <f>SUM(B7:B21)</f>
        <v>37332975</v>
      </c>
      <c r="C22" s="43">
        <f>SUM(C7:C21)</f>
        <v>34595365</v>
      </c>
      <c r="D22" s="292">
        <f>SUM(D7:D21)</f>
        <v>35942370.160000004</v>
      </c>
      <c r="E22" s="292">
        <f>SUM(E7:E21)</f>
        <v>37353090.926400006</v>
      </c>
      <c r="F22" s="246">
        <f t="shared" ref="F22:H22" si="0">SUM(F7:F21)</f>
        <v>37767292</v>
      </c>
      <c r="G22" s="246">
        <f t="shared" si="0"/>
        <v>39343385</v>
      </c>
      <c r="H22" s="246">
        <f t="shared" si="0"/>
        <v>40983259</v>
      </c>
    </row>
    <row r="23" spans="1:12" s="9" customFormat="1" ht="15" customHeight="1" x14ac:dyDescent="0.2">
      <c r="A23" s="103"/>
      <c r="B23" s="80"/>
      <c r="C23" s="80"/>
      <c r="D23" s="293">
        <f>D22-C22</f>
        <v>1347005.1600000039</v>
      </c>
      <c r="E23" s="293">
        <f>E22-D22</f>
        <v>1410720.7664000019</v>
      </c>
      <c r="F23" s="247"/>
      <c r="G23" s="289">
        <f>G22-F22</f>
        <v>1576093</v>
      </c>
      <c r="H23" s="289">
        <f>H22-G22</f>
        <v>1639874</v>
      </c>
      <c r="J23" s="291"/>
    </row>
    <row r="24" spans="1:12" s="9" customFormat="1" ht="15" customHeight="1" x14ac:dyDescent="0.2">
      <c r="A24" s="103"/>
      <c r="B24" s="80"/>
      <c r="C24" s="80"/>
      <c r="D24" s="80"/>
      <c r="E24" s="80"/>
      <c r="F24" s="248"/>
      <c r="G24" s="249"/>
      <c r="H24" s="249"/>
    </row>
    <row r="25" spans="1:12" s="9" customFormat="1" ht="15" customHeight="1" x14ac:dyDescent="0.2">
      <c r="A25" s="90"/>
      <c r="B25" s="105" t="s">
        <v>140</v>
      </c>
      <c r="C25" s="105" t="s">
        <v>148</v>
      </c>
      <c r="D25" s="105" t="s">
        <v>141</v>
      </c>
      <c r="E25" s="105" t="s">
        <v>142</v>
      </c>
      <c r="F25" s="242" t="s">
        <v>280</v>
      </c>
      <c r="G25" s="242" t="s">
        <v>281</v>
      </c>
      <c r="H25" s="242" t="s">
        <v>151</v>
      </c>
    </row>
    <row r="26" spans="1:12" s="9" customFormat="1" ht="24.75" customHeight="1" x14ac:dyDescent="0.2">
      <c r="A26" s="104" t="s">
        <v>143</v>
      </c>
      <c r="B26" s="106" t="s">
        <v>211</v>
      </c>
      <c r="C26" s="106" t="s">
        <v>211</v>
      </c>
      <c r="D26" s="106" t="s">
        <v>211</v>
      </c>
      <c r="E26" s="106" t="s">
        <v>211</v>
      </c>
      <c r="F26" s="243" t="s">
        <v>282</v>
      </c>
      <c r="G26" s="243" t="s">
        <v>282</v>
      </c>
      <c r="H26" s="243" t="s">
        <v>282</v>
      </c>
    </row>
    <row r="27" spans="1:12" s="9" customFormat="1" ht="15" customHeight="1" x14ac:dyDescent="0.2">
      <c r="A27" s="79" t="s">
        <v>144</v>
      </c>
      <c r="B27" s="81">
        <v>7869971</v>
      </c>
      <c r="C27" s="81">
        <v>7516038</v>
      </c>
      <c r="D27" s="81">
        <v>7816680</v>
      </c>
      <c r="E27" s="81">
        <v>8129347</v>
      </c>
      <c r="F27" s="81">
        <v>8216916</v>
      </c>
      <c r="G27" s="81">
        <v>8259032</v>
      </c>
      <c r="H27" s="294">
        <f>G27*1.04</f>
        <v>8589393.2800000012</v>
      </c>
      <c r="I27" s="192"/>
      <c r="K27" s="191"/>
      <c r="L27" s="191"/>
    </row>
    <row r="28" spans="1:12" s="9" customFormat="1" ht="15" customHeight="1" x14ac:dyDescent="0.2">
      <c r="A28" s="79" t="s">
        <v>145</v>
      </c>
      <c r="B28" s="81">
        <v>4237677</v>
      </c>
      <c r="C28" s="81">
        <v>4047097</v>
      </c>
      <c r="D28" s="81">
        <v>4208981</v>
      </c>
      <c r="E28" s="81">
        <v>4377340</v>
      </c>
      <c r="F28" s="81">
        <v>4232957</v>
      </c>
      <c r="G28" s="81">
        <v>4254653</v>
      </c>
      <c r="H28" s="294">
        <f>G28*1.04</f>
        <v>4424839.12</v>
      </c>
      <c r="I28" s="192"/>
      <c r="K28" s="191"/>
      <c r="L28" s="191"/>
    </row>
    <row r="29" spans="1:12" s="9" customFormat="1" ht="15" customHeight="1" x14ac:dyDescent="0.2">
      <c r="A29" s="79" t="s">
        <v>146</v>
      </c>
      <c r="B29" s="82">
        <f>B28+B27</f>
        <v>12107648</v>
      </c>
      <c r="C29" s="82">
        <f>C28+C27</f>
        <v>11563135</v>
      </c>
      <c r="D29" s="82">
        <f t="shared" ref="D29:H29" si="1">D28+D27</f>
        <v>12025661</v>
      </c>
      <c r="E29" s="82">
        <f t="shared" si="1"/>
        <v>12506687</v>
      </c>
      <c r="F29" s="290">
        <f t="shared" si="1"/>
        <v>12449873</v>
      </c>
      <c r="G29" s="290">
        <f t="shared" si="1"/>
        <v>12513685</v>
      </c>
      <c r="H29" s="290">
        <f t="shared" si="1"/>
        <v>13014232.400000002</v>
      </c>
      <c r="I29" s="192"/>
      <c r="K29" s="191"/>
      <c r="L29" s="191"/>
    </row>
    <row r="30" spans="1:12" s="9" customFormat="1" ht="15" customHeight="1" x14ac:dyDescent="0.2">
      <c r="A30" s="83" t="s">
        <v>147</v>
      </c>
      <c r="B30" s="81">
        <v>19238256</v>
      </c>
      <c r="C30" s="81">
        <v>38570940</v>
      </c>
      <c r="D30" s="81">
        <v>40113778</v>
      </c>
      <c r="E30" s="81">
        <v>41718329</v>
      </c>
      <c r="F30" s="81">
        <v>42375858</v>
      </c>
      <c r="G30" s="81">
        <v>41772798</v>
      </c>
      <c r="H30" s="294">
        <f t="shared" ref="H30" si="2">G30*1.04</f>
        <v>43443709.920000002</v>
      </c>
      <c r="K30" s="191"/>
      <c r="L30" s="191"/>
    </row>
    <row r="31" spans="1:12" s="9" customFormat="1" ht="15" customHeight="1" x14ac:dyDescent="0.2">
      <c r="A31" s="107"/>
      <c r="B31" s="108"/>
      <c r="C31" s="108"/>
      <c r="D31" s="108"/>
      <c r="E31" s="108"/>
      <c r="K31" s="191"/>
    </row>
    <row r="32" spans="1:12" x14ac:dyDescent="0.2">
      <c r="G32" s="291"/>
    </row>
    <row r="33" spans="5:7" x14ac:dyDescent="0.2">
      <c r="F33" s="291"/>
    </row>
    <row r="35" spans="5:7" x14ac:dyDescent="0.2">
      <c r="E35" s="9"/>
    </row>
    <row r="36" spans="5:7" x14ac:dyDescent="0.2">
      <c r="F36" s="291"/>
      <c r="G36" s="291"/>
    </row>
  </sheetData>
  <sheetProtection selectLockedCells="1"/>
  <mergeCells count="5">
    <mergeCell ref="B6:E6"/>
    <mergeCell ref="A2:E2"/>
    <mergeCell ref="A4:A5"/>
    <mergeCell ref="A3:E3"/>
    <mergeCell ref="F3:H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1:E20 B22:C22" unlockedFormula="1"/>
    <ignoredError sqref="B29 D29:E29" formula="1" unlockedFormula="1"/>
    <ignoredError sqref="H29" 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0"/>
  <sheetViews>
    <sheetView tabSelected="1" topLeftCell="A28" zoomScale="80" zoomScaleNormal="80" workbookViewId="0">
      <selection activeCell="A28" sqref="A28:Q28"/>
    </sheetView>
  </sheetViews>
  <sheetFormatPr defaultColWidth="9.140625" defaultRowHeight="12.75" x14ac:dyDescent="0.2"/>
  <cols>
    <col min="1" max="1" width="9.85546875" style="116" customWidth="1"/>
    <col min="2" max="2" width="50.5703125" style="116" customWidth="1"/>
    <col min="3" max="3" width="7.140625" style="116" customWidth="1"/>
    <col min="4" max="4" width="18.5703125" style="116" customWidth="1"/>
    <col min="5" max="5" width="15.42578125" style="116" customWidth="1"/>
    <col min="6" max="7" width="18.5703125" style="116" customWidth="1"/>
    <col min="8" max="8" width="18.42578125" style="116" customWidth="1"/>
    <col min="9" max="9" width="20.140625" style="116" customWidth="1"/>
    <col min="10" max="15" width="20.140625" style="198" customWidth="1"/>
    <col min="16" max="17" width="50.5703125" style="116" customWidth="1"/>
    <col min="18" max="18" width="41.85546875" style="116" customWidth="1"/>
    <col min="19" max="16384" width="9.140625" style="116"/>
  </cols>
  <sheetData>
    <row r="1" spans="1:17" ht="20.100000000000001" customHeight="1" x14ac:dyDescent="0.2">
      <c r="A1" s="115" t="s">
        <v>213</v>
      </c>
      <c r="B1" s="115"/>
      <c r="C1" s="115"/>
      <c r="D1" s="115"/>
      <c r="E1" s="115"/>
      <c r="F1" s="115"/>
      <c r="G1" s="115"/>
      <c r="H1" s="115"/>
      <c r="I1" s="115"/>
      <c r="J1" s="115"/>
      <c r="K1" s="115"/>
      <c r="L1" s="115"/>
      <c r="M1" s="115"/>
      <c r="N1" s="115"/>
      <c r="O1" s="115"/>
    </row>
    <row r="2" spans="1:17" ht="20.100000000000001" customHeight="1" x14ac:dyDescent="0.2">
      <c r="A2" s="337" t="str">
        <f>'Institution ID'!C3</f>
        <v>Virginia State University</v>
      </c>
      <c r="B2" s="337"/>
      <c r="C2" s="337"/>
      <c r="D2" s="337"/>
      <c r="E2" s="337"/>
      <c r="F2" s="337"/>
      <c r="G2" s="337"/>
      <c r="H2" s="337"/>
      <c r="I2" s="337"/>
      <c r="J2" s="200"/>
      <c r="K2" s="200"/>
      <c r="L2" s="200"/>
      <c r="M2" s="200"/>
      <c r="N2" s="200"/>
      <c r="O2" s="200"/>
    </row>
    <row r="3" spans="1:17" s="119" customFormat="1" ht="20.100000000000001" customHeight="1" x14ac:dyDescent="0.2">
      <c r="A3" s="117" t="s">
        <v>214</v>
      </c>
      <c r="B3" s="118"/>
      <c r="C3" s="118"/>
      <c r="D3" s="118"/>
      <c r="E3" s="118"/>
      <c r="F3" s="118"/>
    </row>
    <row r="4" spans="1:17" s="120" customFormat="1" ht="30" customHeight="1" x14ac:dyDescent="0.2">
      <c r="A4" s="335" t="s">
        <v>234</v>
      </c>
      <c r="B4" s="335"/>
      <c r="C4" s="335"/>
      <c r="D4" s="335"/>
      <c r="E4" s="335"/>
      <c r="F4" s="335"/>
      <c r="G4" s="335"/>
      <c r="H4" s="335"/>
      <c r="I4" s="335"/>
      <c r="J4" s="335"/>
      <c r="K4" s="335"/>
      <c r="L4" s="335"/>
      <c r="M4" s="335"/>
      <c r="N4" s="335"/>
      <c r="O4" s="335"/>
      <c r="P4" s="335"/>
      <c r="Q4" s="335"/>
    </row>
    <row r="5" spans="1:17" s="120" customFormat="1" ht="79.5" customHeight="1" thickBot="1" x14ac:dyDescent="0.25">
      <c r="A5" s="336"/>
      <c r="B5" s="336"/>
      <c r="C5" s="336"/>
      <c r="D5" s="336"/>
      <c r="E5" s="336"/>
      <c r="F5" s="336"/>
      <c r="G5" s="336"/>
      <c r="H5" s="336"/>
      <c r="I5" s="336"/>
      <c r="J5" s="336"/>
      <c r="K5" s="336"/>
      <c r="L5" s="336"/>
      <c r="M5" s="336"/>
      <c r="N5" s="336"/>
      <c r="O5" s="336"/>
      <c r="P5" s="336"/>
      <c r="Q5" s="336"/>
    </row>
    <row r="6" spans="1:17" s="121" customFormat="1" ht="20.100000000000001" customHeight="1" thickBot="1" x14ac:dyDescent="0.25">
      <c r="A6" s="338" t="s">
        <v>25</v>
      </c>
      <c r="B6" s="341" t="s">
        <v>159</v>
      </c>
      <c r="C6" s="342"/>
      <c r="D6" s="343"/>
      <c r="E6" s="343"/>
      <c r="F6" s="343"/>
      <c r="G6" s="343"/>
      <c r="H6" s="343"/>
      <c r="I6" s="343"/>
      <c r="J6" s="343"/>
      <c r="K6" s="343"/>
      <c r="L6" s="343"/>
      <c r="M6" s="343"/>
      <c r="N6" s="343"/>
      <c r="O6" s="343"/>
      <c r="P6" s="342"/>
      <c r="Q6" s="344"/>
    </row>
    <row r="7" spans="1:17" s="121" customFormat="1" ht="20.100000000000001" customHeight="1" thickBot="1" x14ac:dyDescent="0.25">
      <c r="A7" s="339"/>
      <c r="C7" s="122"/>
      <c r="D7" s="363" t="s">
        <v>139</v>
      </c>
      <c r="E7" s="363"/>
      <c r="F7" s="363"/>
      <c r="G7" s="363"/>
      <c r="H7" s="363"/>
      <c r="I7" s="363"/>
      <c r="J7" s="363"/>
      <c r="K7" s="363"/>
      <c r="L7" s="363"/>
      <c r="M7" s="363"/>
      <c r="N7" s="363"/>
      <c r="O7" s="363"/>
      <c r="P7" s="253" t="s">
        <v>160</v>
      </c>
      <c r="Q7" s="123" t="s">
        <v>161</v>
      </c>
    </row>
    <row r="8" spans="1:17" s="121" customFormat="1" ht="20.100000000000001" customHeight="1" thickBot="1" x14ac:dyDescent="0.25">
      <c r="A8" s="339"/>
      <c r="B8" s="345" t="s">
        <v>26</v>
      </c>
      <c r="C8" s="358" t="s">
        <v>122</v>
      </c>
      <c r="D8" s="349"/>
      <c r="E8" s="349"/>
      <c r="F8" s="349"/>
      <c r="G8" s="349"/>
      <c r="H8" s="349"/>
      <c r="I8" s="349"/>
      <c r="J8" s="197"/>
      <c r="K8" s="197"/>
      <c r="L8" s="197"/>
      <c r="M8" s="197"/>
      <c r="N8" s="197"/>
      <c r="O8" s="197"/>
      <c r="P8" s="355" t="s">
        <v>162</v>
      </c>
      <c r="Q8" s="352" t="s">
        <v>163</v>
      </c>
    </row>
    <row r="9" spans="1:17" s="121" customFormat="1" ht="20.100000000000001" customHeight="1" thickBot="1" x14ac:dyDescent="0.25">
      <c r="A9" s="339"/>
      <c r="B9" s="346"/>
      <c r="C9" s="359"/>
      <c r="D9" s="348" t="s">
        <v>137</v>
      </c>
      <c r="E9" s="349"/>
      <c r="F9" s="350"/>
      <c r="G9" s="351" t="s">
        <v>138</v>
      </c>
      <c r="H9" s="342"/>
      <c r="I9" s="342"/>
      <c r="J9" s="361" t="s">
        <v>283</v>
      </c>
      <c r="K9" s="362"/>
      <c r="L9" s="362"/>
      <c r="M9" s="361" t="s">
        <v>284</v>
      </c>
      <c r="N9" s="362"/>
      <c r="O9" s="362"/>
      <c r="P9" s="356"/>
      <c r="Q9" s="353"/>
    </row>
    <row r="10" spans="1:17" s="121" customFormat="1" ht="52.5" customHeight="1" thickBot="1" x14ac:dyDescent="0.25">
      <c r="A10" s="340"/>
      <c r="B10" s="347"/>
      <c r="C10" s="360"/>
      <c r="D10" s="125" t="s">
        <v>119</v>
      </c>
      <c r="E10" s="125" t="s">
        <v>4</v>
      </c>
      <c r="F10" s="125" t="s">
        <v>118</v>
      </c>
      <c r="G10" s="125" t="s">
        <v>119</v>
      </c>
      <c r="H10" s="125" t="s">
        <v>4</v>
      </c>
      <c r="I10" s="125" t="s">
        <v>118</v>
      </c>
      <c r="J10" s="252" t="s">
        <v>119</v>
      </c>
      <c r="K10" s="252" t="s">
        <v>4</v>
      </c>
      <c r="L10" s="252" t="s">
        <v>118</v>
      </c>
      <c r="M10" s="252" t="s">
        <v>119</v>
      </c>
      <c r="N10" s="252" t="s">
        <v>4</v>
      </c>
      <c r="O10" s="252" t="s">
        <v>118</v>
      </c>
      <c r="P10" s="357"/>
      <c r="Q10" s="354"/>
    </row>
    <row r="11" spans="1:17" ht="20.100000000000001" customHeight="1" thickBot="1" x14ac:dyDescent="0.25">
      <c r="A11" s="126"/>
      <c r="B11" s="127"/>
      <c r="C11" s="128"/>
      <c r="D11" s="185">
        <f t="shared" ref="D11:D23" si="0">SUM(E11:F11)</f>
        <v>0</v>
      </c>
      <c r="E11" s="129">
        <f>0</f>
        <v>0</v>
      </c>
      <c r="F11" s="129">
        <f>0</f>
        <v>0</v>
      </c>
      <c r="G11" s="188">
        <f t="shared" ref="G11:G23" si="1">SUM(H11:I11)</f>
        <v>0</v>
      </c>
      <c r="H11" s="129">
        <f>0</f>
        <v>0</v>
      </c>
      <c r="I11" s="129">
        <f>0</f>
        <v>0</v>
      </c>
      <c r="J11" s="250"/>
      <c r="K11" s="250"/>
      <c r="L11" s="250"/>
      <c r="M11" s="250"/>
      <c r="N11" s="250"/>
      <c r="O11" s="250"/>
      <c r="P11" s="130"/>
      <c r="Q11" s="130"/>
    </row>
    <row r="12" spans="1:17" ht="20.100000000000001" customHeight="1" thickTop="1" thickBot="1" x14ac:dyDescent="0.25">
      <c r="A12" s="131"/>
      <c r="B12" s="132"/>
      <c r="C12" s="133"/>
      <c r="D12" s="186">
        <f t="shared" si="0"/>
        <v>0</v>
      </c>
      <c r="E12" s="134">
        <f>0</f>
        <v>0</v>
      </c>
      <c r="F12" s="134">
        <f>0</f>
        <v>0</v>
      </c>
      <c r="G12" s="189">
        <f t="shared" si="1"/>
        <v>0</v>
      </c>
      <c r="H12" s="134">
        <f>0</f>
        <v>0</v>
      </c>
      <c r="I12" s="134">
        <f>0</f>
        <v>0</v>
      </c>
      <c r="J12" s="251"/>
      <c r="K12" s="251"/>
      <c r="L12" s="251"/>
      <c r="M12" s="251"/>
      <c r="N12" s="251"/>
      <c r="O12" s="251"/>
      <c r="P12" s="135"/>
      <c r="Q12" s="135"/>
    </row>
    <row r="13" spans="1:17" ht="20.100000000000001" customHeight="1" thickTop="1" thickBot="1" x14ac:dyDescent="0.25">
      <c r="A13" s="131"/>
      <c r="B13" s="132"/>
      <c r="C13" s="133"/>
      <c r="D13" s="186">
        <f t="shared" si="0"/>
        <v>0</v>
      </c>
      <c r="E13" s="134">
        <f>0</f>
        <v>0</v>
      </c>
      <c r="F13" s="134">
        <f>0</f>
        <v>0</v>
      </c>
      <c r="G13" s="189">
        <f t="shared" si="1"/>
        <v>0</v>
      </c>
      <c r="H13" s="134">
        <f>0</f>
        <v>0</v>
      </c>
      <c r="I13" s="134">
        <f>0</f>
        <v>0</v>
      </c>
      <c r="J13" s="251"/>
      <c r="K13" s="251"/>
      <c r="L13" s="251"/>
      <c r="M13" s="251"/>
      <c r="N13" s="251"/>
      <c r="O13" s="251"/>
      <c r="P13" s="135"/>
      <c r="Q13" s="135"/>
    </row>
    <row r="14" spans="1:17" ht="20.100000000000001" customHeight="1" thickTop="1" thickBot="1" x14ac:dyDescent="0.25">
      <c r="A14" s="131"/>
      <c r="B14" s="132"/>
      <c r="C14" s="133"/>
      <c r="D14" s="186">
        <f t="shared" si="0"/>
        <v>0</v>
      </c>
      <c r="E14" s="134">
        <f>0</f>
        <v>0</v>
      </c>
      <c r="F14" s="134">
        <f>0</f>
        <v>0</v>
      </c>
      <c r="G14" s="189">
        <f t="shared" si="1"/>
        <v>0</v>
      </c>
      <c r="H14" s="134">
        <f>0</f>
        <v>0</v>
      </c>
      <c r="I14" s="134">
        <f>0</f>
        <v>0</v>
      </c>
      <c r="J14" s="251"/>
      <c r="K14" s="251"/>
      <c r="L14" s="251"/>
      <c r="M14" s="251"/>
      <c r="N14" s="251"/>
      <c r="O14" s="251"/>
      <c r="P14" s="135"/>
      <c r="Q14" s="135"/>
    </row>
    <row r="15" spans="1:17" ht="20.100000000000001" customHeight="1" thickTop="1" thickBot="1" x14ac:dyDescent="0.25">
      <c r="A15" s="136"/>
      <c r="B15" s="137"/>
      <c r="C15" s="138"/>
      <c r="D15" s="186">
        <f t="shared" si="0"/>
        <v>0</v>
      </c>
      <c r="E15" s="134">
        <f>0</f>
        <v>0</v>
      </c>
      <c r="F15" s="134">
        <f>0</f>
        <v>0</v>
      </c>
      <c r="G15" s="189">
        <f t="shared" si="1"/>
        <v>0</v>
      </c>
      <c r="H15" s="134">
        <f>0</f>
        <v>0</v>
      </c>
      <c r="I15" s="134">
        <f>0</f>
        <v>0</v>
      </c>
      <c r="J15" s="251"/>
      <c r="K15" s="251"/>
      <c r="L15" s="251"/>
      <c r="M15" s="251"/>
      <c r="N15" s="251"/>
      <c r="O15" s="251"/>
      <c r="P15" s="135"/>
      <c r="Q15" s="135"/>
    </row>
    <row r="16" spans="1:17" ht="20.100000000000001" customHeight="1" thickTop="1" thickBot="1" x14ac:dyDescent="0.25">
      <c r="A16" s="131"/>
      <c r="B16" s="132"/>
      <c r="C16" s="133"/>
      <c r="D16" s="186">
        <f t="shared" si="0"/>
        <v>0</v>
      </c>
      <c r="E16" s="134">
        <f>0</f>
        <v>0</v>
      </c>
      <c r="F16" s="134">
        <f>0</f>
        <v>0</v>
      </c>
      <c r="G16" s="189">
        <f t="shared" si="1"/>
        <v>0</v>
      </c>
      <c r="H16" s="134">
        <f>0</f>
        <v>0</v>
      </c>
      <c r="I16" s="134">
        <f>0</f>
        <v>0</v>
      </c>
      <c r="J16" s="251"/>
      <c r="K16" s="251"/>
      <c r="L16" s="251"/>
      <c r="M16" s="251"/>
      <c r="N16" s="251"/>
      <c r="O16" s="251"/>
      <c r="P16" s="135"/>
      <c r="Q16" s="135"/>
    </row>
    <row r="17" spans="1:18" ht="20.100000000000001" customHeight="1" thickTop="1" thickBot="1" x14ac:dyDescent="0.25">
      <c r="A17" s="131"/>
      <c r="B17" s="132"/>
      <c r="C17" s="133"/>
      <c r="D17" s="186">
        <f t="shared" si="0"/>
        <v>0</v>
      </c>
      <c r="E17" s="134">
        <f>0</f>
        <v>0</v>
      </c>
      <c r="F17" s="134">
        <f>0</f>
        <v>0</v>
      </c>
      <c r="G17" s="189">
        <f t="shared" si="1"/>
        <v>0</v>
      </c>
      <c r="H17" s="134">
        <f>0</f>
        <v>0</v>
      </c>
      <c r="I17" s="134">
        <f>0</f>
        <v>0</v>
      </c>
      <c r="J17" s="251"/>
      <c r="K17" s="251"/>
      <c r="L17" s="251"/>
      <c r="M17" s="251"/>
      <c r="N17" s="251"/>
      <c r="O17" s="251"/>
      <c r="P17" s="135"/>
      <c r="Q17" s="135"/>
    </row>
    <row r="18" spans="1:18" ht="20.100000000000001" customHeight="1" thickTop="1" thickBot="1" x14ac:dyDescent="0.25">
      <c r="A18" s="131"/>
      <c r="B18" s="132"/>
      <c r="C18" s="133"/>
      <c r="D18" s="186">
        <f t="shared" si="0"/>
        <v>0</v>
      </c>
      <c r="E18" s="134">
        <f>0</f>
        <v>0</v>
      </c>
      <c r="F18" s="134">
        <f>0</f>
        <v>0</v>
      </c>
      <c r="G18" s="189">
        <f t="shared" si="1"/>
        <v>0</v>
      </c>
      <c r="H18" s="134">
        <f>0</f>
        <v>0</v>
      </c>
      <c r="I18" s="134">
        <f>0</f>
        <v>0</v>
      </c>
      <c r="J18" s="251"/>
      <c r="K18" s="251"/>
      <c r="L18" s="251"/>
      <c r="M18" s="251"/>
      <c r="N18" s="251"/>
      <c r="O18" s="251"/>
      <c r="P18" s="135"/>
      <c r="Q18" s="135"/>
    </row>
    <row r="19" spans="1:18" ht="20.100000000000001" customHeight="1" thickTop="1" thickBot="1" x14ac:dyDescent="0.25">
      <c r="A19" s="131"/>
      <c r="B19" s="132"/>
      <c r="C19" s="133"/>
      <c r="D19" s="186">
        <f t="shared" si="0"/>
        <v>0</v>
      </c>
      <c r="E19" s="134">
        <f>0</f>
        <v>0</v>
      </c>
      <c r="F19" s="134">
        <f>0</f>
        <v>0</v>
      </c>
      <c r="G19" s="189">
        <f t="shared" si="1"/>
        <v>0</v>
      </c>
      <c r="H19" s="134">
        <f>0</f>
        <v>0</v>
      </c>
      <c r="I19" s="134">
        <f>0</f>
        <v>0</v>
      </c>
      <c r="J19" s="251"/>
      <c r="K19" s="251"/>
      <c r="L19" s="251"/>
      <c r="M19" s="251"/>
      <c r="N19" s="251"/>
      <c r="O19" s="251"/>
      <c r="P19" s="135"/>
      <c r="Q19" s="135"/>
    </row>
    <row r="20" spans="1:18" ht="20.100000000000001" customHeight="1" thickTop="1" thickBot="1" x14ac:dyDescent="0.25">
      <c r="A20" s="131"/>
      <c r="B20" s="132"/>
      <c r="C20" s="133"/>
      <c r="D20" s="186">
        <f t="shared" si="0"/>
        <v>0</v>
      </c>
      <c r="E20" s="134">
        <f>0</f>
        <v>0</v>
      </c>
      <c r="F20" s="134">
        <f>0</f>
        <v>0</v>
      </c>
      <c r="G20" s="189">
        <f t="shared" si="1"/>
        <v>0</v>
      </c>
      <c r="H20" s="134">
        <f>0</f>
        <v>0</v>
      </c>
      <c r="I20" s="134">
        <f>0</f>
        <v>0</v>
      </c>
      <c r="J20" s="251"/>
      <c r="K20" s="251"/>
      <c r="L20" s="251"/>
      <c r="M20" s="251"/>
      <c r="N20" s="251"/>
      <c r="O20" s="251"/>
      <c r="P20" s="135"/>
      <c r="Q20" s="135"/>
    </row>
    <row r="21" spans="1:18" ht="20.100000000000001" customHeight="1" thickTop="1" thickBot="1" x14ac:dyDescent="0.25">
      <c r="A21" s="131"/>
      <c r="B21" s="132"/>
      <c r="C21" s="133"/>
      <c r="D21" s="186">
        <f t="shared" si="0"/>
        <v>0</v>
      </c>
      <c r="E21" s="134">
        <f>0</f>
        <v>0</v>
      </c>
      <c r="F21" s="134">
        <f>0</f>
        <v>0</v>
      </c>
      <c r="G21" s="189">
        <f t="shared" si="1"/>
        <v>0</v>
      </c>
      <c r="H21" s="134">
        <f>0</f>
        <v>0</v>
      </c>
      <c r="I21" s="134">
        <f>0</f>
        <v>0</v>
      </c>
      <c r="J21" s="251"/>
      <c r="K21" s="251"/>
      <c r="L21" s="251"/>
      <c r="M21" s="251"/>
      <c r="N21" s="251"/>
      <c r="O21" s="251"/>
      <c r="P21" s="135"/>
      <c r="Q21" s="135"/>
    </row>
    <row r="22" spans="1:18" ht="20.100000000000001" customHeight="1" thickTop="1" thickBot="1" x14ac:dyDescent="0.25">
      <c r="A22" s="131"/>
      <c r="B22" s="132"/>
      <c r="C22" s="133"/>
      <c r="D22" s="186">
        <f t="shared" si="0"/>
        <v>0</v>
      </c>
      <c r="E22" s="134">
        <f>0</f>
        <v>0</v>
      </c>
      <c r="F22" s="134">
        <f>0</f>
        <v>0</v>
      </c>
      <c r="G22" s="189">
        <f t="shared" si="1"/>
        <v>0</v>
      </c>
      <c r="H22" s="134">
        <f>0</f>
        <v>0</v>
      </c>
      <c r="I22" s="134">
        <f>0</f>
        <v>0</v>
      </c>
      <c r="J22" s="251"/>
      <c r="K22" s="251"/>
      <c r="L22" s="251"/>
      <c r="M22" s="251"/>
      <c r="N22" s="251"/>
      <c r="O22" s="251"/>
      <c r="P22" s="135"/>
      <c r="Q22" s="135"/>
    </row>
    <row r="23" spans="1:18" ht="20.100000000000001" customHeight="1" thickTop="1" x14ac:dyDescent="0.2">
      <c r="A23" s="131"/>
      <c r="B23" s="132"/>
      <c r="C23" s="133"/>
      <c r="D23" s="187">
        <f t="shared" si="0"/>
        <v>0</v>
      </c>
      <c r="E23" s="134">
        <f>0</f>
        <v>0</v>
      </c>
      <c r="F23" s="134">
        <f>0</f>
        <v>0</v>
      </c>
      <c r="G23" s="190">
        <f t="shared" si="1"/>
        <v>0</v>
      </c>
      <c r="H23" s="134">
        <f>0</f>
        <v>0</v>
      </c>
      <c r="I23" s="134">
        <f>0</f>
        <v>0</v>
      </c>
      <c r="J23" s="251"/>
      <c r="K23" s="251"/>
      <c r="L23" s="251"/>
      <c r="M23" s="251"/>
      <c r="N23" s="251"/>
      <c r="O23" s="251"/>
      <c r="P23" s="135"/>
      <c r="Q23" s="135"/>
    </row>
    <row r="24" spans="1:18" ht="20.100000000000001" customHeight="1" x14ac:dyDescent="0.2">
      <c r="A24" s="364"/>
      <c r="B24" s="365"/>
      <c r="C24" s="365"/>
      <c r="D24" s="365"/>
      <c r="E24" s="365"/>
      <c r="F24" s="365"/>
      <c r="G24" s="365"/>
      <c r="H24" s="365"/>
      <c r="I24" s="365"/>
      <c r="J24" s="365"/>
      <c r="K24" s="365"/>
      <c r="L24" s="365"/>
      <c r="M24" s="365"/>
      <c r="N24" s="365"/>
      <c r="O24" s="365"/>
      <c r="P24" s="365"/>
      <c r="Q24" s="365"/>
    </row>
    <row r="25" spans="1:18" ht="41.1" customHeight="1" x14ac:dyDescent="0.2">
      <c r="A25" s="139"/>
      <c r="B25" s="140" t="s">
        <v>164</v>
      </c>
      <c r="C25" s="140"/>
      <c r="D25" s="72">
        <f>SUM(D11:D23)</f>
        <v>0</v>
      </c>
      <c r="E25" s="42">
        <f t="shared" ref="E25:O25" si="2">SUM(E11:E23)</f>
        <v>0</v>
      </c>
      <c r="F25" s="42">
        <f t="shared" si="2"/>
        <v>0</v>
      </c>
      <c r="G25" s="184">
        <f t="shared" si="2"/>
        <v>0</v>
      </c>
      <c r="H25" s="42">
        <f t="shared" si="2"/>
        <v>0</v>
      </c>
      <c r="I25" s="42">
        <f t="shared" si="2"/>
        <v>0</v>
      </c>
      <c r="J25" s="42">
        <f t="shared" si="2"/>
        <v>0</v>
      </c>
      <c r="K25" s="42">
        <f t="shared" si="2"/>
        <v>0</v>
      </c>
      <c r="L25" s="42">
        <f t="shared" si="2"/>
        <v>0</v>
      </c>
      <c r="M25" s="42">
        <f t="shared" si="2"/>
        <v>0</v>
      </c>
      <c r="N25" s="42">
        <f t="shared" si="2"/>
        <v>0</v>
      </c>
      <c r="O25" s="42">
        <f t="shared" si="2"/>
        <v>0</v>
      </c>
      <c r="P25" s="366"/>
      <c r="Q25" s="366"/>
    </row>
    <row r="26" spans="1:18" x14ac:dyDescent="0.2">
      <c r="A26" s="141"/>
    </row>
    <row r="27" spans="1:18" ht="18" x14ac:dyDescent="0.25">
      <c r="A27" s="142" t="s">
        <v>215</v>
      </c>
      <c r="B27" s="143"/>
      <c r="C27" s="143"/>
      <c r="D27" s="143"/>
      <c r="E27" s="143"/>
      <c r="F27" s="143"/>
      <c r="G27" s="143"/>
      <c r="H27" s="174"/>
      <c r="I27" s="144"/>
      <c r="J27" s="144"/>
      <c r="K27" s="144"/>
      <c r="L27" s="144"/>
      <c r="M27" s="144"/>
      <c r="N27" s="144"/>
      <c r="O27" s="144"/>
    </row>
    <row r="28" spans="1:18" ht="90.75" customHeight="1" thickBot="1" x14ac:dyDescent="0.25">
      <c r="A28" s="371" t="s">
        <v>233</v>
      </c>
      <c r="B28" s="372"/>
      <c r="C28" s="372"/>
      <c r="D28" s="372"/>
      <c r="E28" s="372"/>
      <c r="F28" s="372"/>
      <c r="G28" s="372"/>
      <c r="H28" s="372"/>
      <c r="I28" s="372"/>
      <c r="J28" s="372"/>
      <c r="K28" s="372"/>
      <c r="L28" s="372"/>
      <c r="M28" s="372"/>
      <c r="N28" s="372"/>
      <c r="O28" s="372"/>
      <c r="P28" s="372"/>
      <c r="Q28" s="372"/>
    </row>
    <row r="29" spans="1:18" ht="16.5" customHeight="1" thickBot="1" x14ac:dyDescent="0.25">
      <c r="A29" s="168"/>
      <c r="B29" s="383" t="s">
        <v>165</v>
      </c>
      <c r="C29" s="384"/>
      <c r="D29" s="380" t="s">
        <v>137</v>
      </c>
      <c r="E29" s="381"/>
      <c r="F29" s="382"/>
      <c r="G29" s="380" t="s">
        <v>138</v>
      </c>
      <c r="H29" s="381"/>
      <c r="I29" s="382"/>
      <c r="J29" s="390" t="s">
        <v>283</v>
      </c>
      <c r="K29" s="362"/>
      <c r="L29" s="325"/>
      <c r="M29" s="390" t="s">
        <v>284</v>
      </c>
      <c r="N29" s="362"/>
      <c r="O29" s="325"/>
      <c r="P29" s="146"/>
      <c r="Q29" s="370"/>
      <c r="R29" s="370"/>
    </row>
    <row r="30" spans="1:18" ht="51.75" customHeight="1" thickBot="1" x14ac:dyDescent="0.3">
      <c r="A30" s="168"/>
      <c r="B30" s="391" t="s">
        <v>0</v>
      </c>
      <c r="C30" s="392"/>
      <c r="D30" s="125" t="s">
        <v>119</v>
      </c>
      <c r="E30" s="125" t="s">
        <v>4</v>
      </c>
      <c r="F30" s="124" t="s">
        <v>118</v>
      </c>
      <c r="G30" s="125" t="s">
        <v>119</v>
      </c>
      <c r="H30" s="125" t="s">
        <v>4</v>
      </c>
      <c r="I30" s="124" t="s">
        <v>118</v>
      </c>
      <c r="J30" s="254" t="s">
        <v>119</v>
      </c>
      <c r="K30" s="254" t="s">
        <v>4</v>
      </c>
      <c r="L30" s="255" t="s">
        <v>118</v>
      </c>
      <c r="M30" s="254" t="s">
        <v>119</v>
      </c>
      <c r="N30" s="254" t="s">
        <v>4</v>
      </c>
      <c r="O30" s="255" t="s">
        <v>118</v>
      </c>
      <c r="P30" s="146"/>
      <c r="Q30" s="146"/>
      <c r="R30" s="147"/>
    </row>
    <row r="31" spans="1:18" ht="20.100000000000001" customHeight="1" x14ac:dyDescent="0.2">
      <c r="A31" s="145"/>
      <c r="B31" s="387" t="s">
        <v>120</v>
      </c>
      <c r="C31" s="388"/>
      <c r="D31" s="181">
        <f t="shared" ref="D31:I31" si="3">+D25</f>
        <v>0</v>
      </c>
      <c r="E31" s="182">
        <f t="shared" si="3"/>
        <v>0</v>
      </c>
      <c r="F31" s="182">
        <f t="shared" si="3"/>
        <v>0</v>
      </c>
      <c r="G31" s="183">
        <f t="shared" si="3"/>
        <v>0</v>
      </c>
      <c r="H31" s="182">
        <f t="shared" si="3"/>
        <v>0</v>
      </c>
      <c r="I31" s="182">
        <f t="shared" si="3"/>
        <v>0</v>
      </c>
      <c r="J31" s="181">
        <f t="shared" ref="J31:O31" si="4">+J25</f>
        <v>0</v>
      </c>
      <c r="K31" s="182">
        <f t="shared" si="4"/>
        <v>0</v>
      </c>
      <c r="L31" s="182">
        <f t="shared" si="4"/>
        <v>0</v>
      </c>
      <c r="M31" s="183">
        <f t="shared" si="4"/>
        <v>0</v>
      </c>
      <c r="N31" s="182">
        <f t="shared" si="4"/>
        <v>0</v>
      </c>
      <c r="O31" s="182">
        <f t="shared" si="4"/>
        <v>0</v>
      </c>
      <c r="P31" s="148"/>
      <c r="Q31" s="148"/>
      <c r="R31" s="148"/>
    </row>
    <row r="32" spans="1:18" ht="20.100000000000001" customHeight="1" x14ac:dyDescent="0.2">
      <c r="A32" s="149"/>
      <c r="B32" s="369" t="s">
        <v>125</v>
      </c>
      <c r="C32" s="367"/>
      <c r="D32" s="150">
        <f>SUM(E32:F32)</f>
        <v>0</v>
      </c>
      <c r="E32" s="151">
        <f>0</f>
        <v>0</v>
      </c>
      <c r="F32" s="151">
        <f>0</f>
        <v>0</v>
      </c>
      <c r="G32" s="152">
        <f>SUM(H32:I32)</f>
        <v>0</v>
      </c>
      <c r="H32" s="151">
        <f>0</f>
        <v>0</v>
      </c>
      <c r="I32" s="151">
        <f>0</f>
        <v>0</v>
      </c>
      <c r="J32" s="150">
        <v>917023.18250000104</v>
      </c>
      <c r="K32" s="151">
        <v>486022.28672500059</v>
      </c>
      <c r="L32" s="151">
        <v>0</v>
      </c>
      <c r="M32" s="152">
        <v>962874</v>
      </c>
      <c r="N32" s="151">
        <v>510323</v>
      </c>
      <c r="O32" s="151">
        <v>0</v>
      </c>
      <c r="P32" s="153"/>
      <c r="Q32" s="153"/>
      <c r="R32" s="153"/>
    </row>
    <row r="33" spans="1:18" ht="20.100000000000001" customHeight="1" x14ac:dyDescent="0.2">
      <c r="A33" s="149"/>
      <c r="B33" s="369" t="s">
        <v>131</v>
      </c>
      <c r="C33" s="367"/>
      <c r="D33" s="154">
        <f>+F33</f>
        <v>0</v>
      </c>
      <c r="E33" s="155"/>
      <c r="F33" s="155">
        <f>0</f>
        <v>0</v>
      </c>
      <c r="G33" s="156">
        <f>+I33</f>
        <v>0</v>
      </c>
      <c r="H33" s="155"/>
      <c r="I33" s="155">
        <f>0</f>
        <v>0</v>
      </c>
      <c r="J33" s="154">
        <f>+L33</f>
        <v>0</v>
      </c>
      <c r="K33" s="155">
        <v>0.05</v>
      </c>
      <c r="L33" s="155">
        <v>0</v>
      </c>
      <c r="M33" s="156">
        <f>+O33</f>
        <v>0</v>
      </c>
      <c r="N33" s="155">
        <v>0.05</v>
      </c>
      <c r="O33" s="155">
        <v>0</v>
      </c>
      <c r="P33" s="157"/>
      <c r="Q33" s="157"/>
      <c r="R33" s="157"/>
    </row>
    <row r="34" spans="1:18" ht="20.100000000000001" customHeight="1" x14ac:dyDescent="0.2">
      <c r="A34" s="149"/>
      <c r="B34" s="158" t="s">
        <v>126</v>
      </c>
      <c r="C34" s="158"/>
      <c r="D34" s="150">
        <f>SUM(E34:F34)</f>
        <v>0</v>
      </c>
      <c r="E34" s="151">
        <f>0</f>
        <v>0</v>
      </c>
      <c r="F34" s="151">
        <f>0</f>
        <v>0</v>
      </c>
      <c r="G34" s="152">
        <f>SUM(H34:I34)</f>
        <v>0</v>
      </c>
      <c r="H34" s="151">
        <f>0</f>
        <v>0</v>
      </c>
      <c r="I34" s="151">
        <f>0</f>
        <v>0</v>
      </c>
      <c r="J34" s="150">
        <v>432115.17650000006</v>
      </c>
      <c r="K34" s="151">
        <v>229021.04354500005</v>
      </c>
      <c r="L34" s="151">
        <v>0</v>
      </c>
      <c r="M34" s="152">
        <v>453721</v>
      </c>
      <c r="N34" s="151">
        <v>240472</v>
      </c>
      <c r="O34" s="151">
        <v>0</v>
      </c>
      <c r="P34" s="153"/>
      <c r="Q34" s="153"/>
      <c r="R34" s="153"/>
    </row>
    <row r="35" spans="1:18" ht="20.100000000000001" customHeight="1" x14ac:dyDescent="0.2">
      <c r="A35" s="149"/>
      <c r="B35" s="158" t="s">
        <v>127</v>
      </c>
      <c r="C35" s="158"/>
      <c r="D35" s="154">
        <f>+F35</f>
        <v>0</v>
      </c>
      <c r="E35" s="155"/>
      <c r="F35" s="155">
        <f>0</f>
        <v>0</v>
      </c>
      <c r="G35" s="156">
        <f>+I35</f>
        <v>0</v>
      </c>
      <c r="H35" s="155"/>
      <c r="I35" s="155">
        <f>0</f>
        <v>0</v>
      </c>
      <c r="J35" s="154">
        <f>+L35</f>
        <v>0</v>
      </c>
      <c r="K35" s="155">
        <v>0.05</v>
      </c>
      <c r="L35" s="155">
        <v>0</v>
      </c>
      <c r="M35" s="156">
        <f>+O35</f>
        <v>0</v>
      </c>
      <c r="N35" s="155">
        <v>0.05</v>
      </c>
      <c r="O35" s="155">
        <v>0</v>
      </c>
      <c r="P35" s="157"/>
      <c r="Q35" s="157"/>
      <c r="R35" s="157"/>
    </row>
    <row r="36" spans="1:18" ht="20.100000000000001" customHeight="1" x14ac:dyDescent="0.2">
      <c r="A36" s="149"/>
      <c r="B36" s="158" t="s">
        <v>128</v>
      </c>
      <c r="C36" s="158"/>
      <c r="D36" s="150">
        <f>SUM(E36:F36)</f>
        <v>0</v>
      </c>
      <c r="E36" s="151">
        <f>0</f>
        <v>0</v>
      </c>
      <c r="F36" s="151">
        <f>0</f>
        <v>0</v>
      </c>
      <c r="G36" s="152">
        <f>SUM(H36:I36)</f>
        <v>0</v>
      </c>
      <c r="H36" s="151">
        <f>0</f>
        <v>0</v>
      </c>
      <c r="I36" s="151">
        <f>0</f>
        <v>0</v>
      </c>
      <c r="J36" s="150">
        <v>522572.00800000131</v>
      </c>
      <c r="K36" s="151">
        <v>276963.16424000071</v>
      </c>
      <c r="L36" s="151">
        <v>0</v>
      </c>
      <c r="M36" s="152">
        <v>548701</v>
      </c>
      <c r="N36" s="151">
        <v>290811</v>
      </c>
      <c r="O36" s="151">
        <v>0</v>
      </c>
      <c r="P36" s="153"/>
      <c r="Q36" s="153"/>
      <c r="R36" s="153"/>
    </row>
    <row r="37" spans="1:18" ht="20.100000000000001" customHeight="1" x14ac:dyDescent="0.2">
      <c r="A37" s="149"/>
      <c r="B37" s="158" t="s">
        <v>129</v>
      </c>
      <c r="C37" s="158"/>
      <c r="D37" s="154">
        <f>+F37</f>
        <v>0</v>
      </c>
      <c r="E37" s="155"/>
      <c r="F37" s="155">
        <f>0</f>
        <v>0</v>
      </c>
      <c r="G37" s="156">
        <f>+I37</f>
        <v>0</v>
      </c>
      <c r="H37" s="155"/>
      <c r="I37" s="155">
        <f>0</f>
        <v>0</v>
      </c>
      <c r="J37" s="154">
        <f>+L37</f>
        <v>0</v>
      </c>
      <c r="K37" s="155">
        <v>0.05</v>
      </c>
      <c r="L37" s="155">
        <v>0</v>
      </c>
      <c r="M37" s="156">
        <f>+O37</f>
        <v>0</v>
      </c>
      <c r="N37" s="155">
        <v>0.05</v>
      </c>
      <c r="O37" s="155">
        <v>0</v>
      </c>
      <c r="P37" s="157"/>
      <c r="Q37" s="157"/>
      <c r="R37" s="157"/>
    </row>
    <row r="38" spans="1:18" ht="20.100000000000001" customHeight="1" x14ac:dyDescent="0.2">
      <c r="A38" s="149"/>
      <c r="B38" s="367" t="s">
        <v>124</v>
      </c>
      <c r="C38" s="368"/>
      <c r="D38" s="150">
        <f>SUM(E38:F38)</f>
        <v>0</v>
      </c>
      <c r="E38" s="151">
        <f>0</f>
        <v>0</v>
      </c>
      <c r="F38" s="151">
        <f>0</f>
        <v>0</v>
      </c>
      <c r="G38" s="152">
        <f>SUM(H38:I38)</f>
        <v>0</v>
      </c>
      <c r="H38" s="151">
        <f>0</f>
        <v>0</v>
      </c>
      <c r="I38" s="151">
        <f>0</f>
        <v>0</v>
      </c>
      <c r="J38" s="150">
        <f>SUM(K38:L38)</f>
        <v>0</v>
      </c>
      <c r="K38" s="151">
        <f>0</f>
        <v>0</v>
      </c>
      <c r="L38" s="151">
        <f>0</f>
        <v>0</v>
      </c>
      <c r="M38" s="152">
        <f>SUM(N38:O38)</f>
        <v>0</v>
      </c>
      <c r="N38" s="151">
        <f>0</f>
        <v>0</v>
      </c>
      <c r="O38" s="151">
        <f>0</f>
        <v>0</v>
      </c>
      <c r="P38" s="153"/>
      <c r="Q38" s="153"/>
      <c r="R38" s="153"/>
    </row>
    <row r="39" spans="1:18" ht="20.100000000000001" customHeight="1" x14ac:dyDescent="0.2">
      <c r="A39" s="149"/>
      <c r="B39" s="367" t="s">
        <v>130</v>
      </c>
      <c r="C39" s="368"/>
      <c r="D39" s="154">
        <f>+F39</f>
        <v>0</v>
      </c>
      <c r="E39" s="155"/>
      <c r="F39" s="155">
        <f>0</f>
        <v>0</v>
      </c>
      <c r="G39" s="156">
        <f>+I39</f>
        <v>0</v>
      </c>
      <c r="H39" s="155"/>
      <c r="I39" s="155">
        <f>0</f>
        <v>0</v>
      </c>
      <c r="J39" s="154">
        <f>+L39</f>
        <v>0</v>
      </c>
      <c r="K39" s="155">
        <f>0</f>
        <v>0</v>
      </c>
      <c r="L39" s="155">
        <f>0</f>
        <v>0</v>
      </c>
      <c r="M39" s="156">
        <f>+O39</f>
        <v>0</v>
      </c>
      <c r="N39" s="155">
        <v>0</v>
      </c>
      <c r="O39" s="155">
        <f>0</f>
        <v>0</v>
      </c>
      <c r="P39" s="157"/>
      <c r="Q39" s="157"/>
      <c r="R39" s="157"/>
    </row>
    <row r="40" spans="1:18" ht="20.100000000000001" customHeight="1" x14ac:dyDescent="0.2">
      <c r="A40" s="149"/>
      <c r="B40" s="367" t="s">
        <v>132</v>
      </c>
      <c r="C40" s="377"/>
      <c r="D40" s="150">
        <f t="shared" ref="D40:D48" si="5">SUM(E40:F40)</f>
        <v>0</v>
      </c>
      <c r="E40" s="151">
        <f>0</f>
        <v>0</v>
      </c>
      <c r="F40" s="151">
        <f>0</f>
        <v>0</v>
      </c>
      <c r="G40" s="152">
        <f t="shared" ref="G40:G48" si="6">SUM(H40:I40)</f>
        <v>0</v>
      </c>
      <c r="H40" s="151">
        <f>0</f>
        <v>0</v>
      </c>
      <c r="I40" s="151">
        <f>0</f>
        <v>0</v>
      </c>
      <c r="J40" s="150">
        <f t="shared" ref="J40:J48" si="7">SUM(K40:L40)</f>
        <v>0</v>
      </c>
      <c r="K40" s="151">
        <f>0</f>
        <v>0</v>
      </c>
      <c r="L40" s="151">
        <f>0</f>
        <v>0</v>
      </c>
      <c r="M40" s="152">
        <f t="shared" ref="M40:M48" si="8">SUM(N40:O40)</f>
        <v>0</v>
      </c>
      <c r="N40" s="151">
        <f>0</f>
        <v>0</v>
      </c>
      <c r="O40" s="151">
        <f>0</f>
        <v>0</v>
      </c>
    </row>
    <row r="41" spans="1:18" s="298" customFormat="1" ht="20.100000000000001" customHeight="1" x14ac:dyDescent="0.2">
      <c r="A41" s="299"/>
      <c r="B41" s="296" t="s">
        <v>289</v>
      </c>
      <c r="C41" s="297"/>
      <c r="D41" s="150"/>
      <c r="E41" s="300"/>
      <c r="F41" s="300"/>
      <c r="G41" s="152"/>
      <c r="H41" s="300"/>
      <c r="I41" s="300"/>
      <c r="J41" s="150">
        <v>510000</v>
      </c>
      <c r="K41" s="151">
        <v>270300</v>
      </c>
      <c r="L41" s="151">
        <v>0</v>
      </c>
      <c r="M41" s="152">
        <f t="shared" ref="M41" si="9">SUM(N41:O41)</f>
        <v>0</v>
      </c>
      <c r="N41" s="151">
        <f>0</f>
        <v>0</v>
      </c>
      <c r="O41" s="151">
        <f>0</f>
        <v>0</v>
      </c>
    </row>
    <row r="42" spans="1:18" ht="20.100000000000001" customHeight="1" x14ac:dyDescent="0.2">
      <c r="A42" s="149"/>
      <c r="B42" s="374" t="s">
        <v>133</v>
      </c>
      <c r="C42" s="367"/>
      <c r="D42" s="150">
        <f t="shared" si="5"/>
        <v>225000</v>
      </c>
      <c r="E42" s="151">
        <f>0</f>
        <v>0</v>
      </c>
      <c r="F42" s="151">
        <v>225000</v>
      </c>
      <c r="G42" s="152">
        <f t="shared" si="6"/>
        <v>550000</v>
      </c>
      <c r="H42" s="151">
        <f>0</f>
        <v>0</v>
      </c>
      <c r="I42" s="151">
        <v>550000</v>
      </c>
      <c r="J42" s="150">
        <f t="shared" si="7"/>
        <v>450002</v>
      </c>
      <c r="K42" s="151">
        <v>225001</v>
      </c>
      <c r="L42" s="151">
        <v>225001</v>
      </c>
      <c r="M42" s="152">
        <f t="shared" si="8"/>
        <v>550001</v>
      </c>
      <c r="N42" s="151">
        <f>0</f>
        <v>0</v>
      </c>
      <c r="O42" s="151">
        <v>550001</v>
      </c>
      <c r="P42" s="159" t="s">
        <v>117</v>
      </c>
    </row>
    <row r="43" spans="1:18" ht="20.100000000000001" customHeight="1" x14ac:dyDescent="0.2">
      <c r="A43" s="149"/>
      <c r="B43" s="160" t="s">
        <v>152</v>
      </c>
      <c r="C43" s="161"/>
      <c r="D43" s="150">
        <f t="shared" si="5"/>
        <v>0</v>
      </c>
      <c r="E43" s="151">
        <f>0</f>
        <v>0</v>
      </c>
      <c r="F43" s="151">
        <f>0</f>
        <v>0</v>
      </c>
      <c r="G43" s="152">
        <f t="shared" si="6"/>
        <v>0</v>
      </c>
      <c r="H43" s="151">
        <f>0</f>
        <v>0</v>
      </c>
      <c r="I43" s="151">
        <f>0</f>
        <v>0</v>
      </c>
      <c r="J43" s="150">
        <f t="shared" si="7"/>
        <v>0</v>
      </c>
      <c r="K43" s="151">
        <f>0</f>
        <v>0</v>
      </c>
      <c r="L43" s="151">
        <f>0</f>
        <v>0</v>
      </c>
      <c r="M43" s="152">
        <f t="shared" si="8"/>
        <v>0</v>
      </c>
      <c r="N43" s="151">
        <f>0</f>
        <v>0</v>
      </c>
      <c r="O43" s="151">
        <f>0</f>
        <v>0</v>
      </c>
    </row>
    <row r="44" spans="1:18" ht="20.100000000000001" customHeight="1" x14ac:dyDescent="0.2">
      <c r="A44" s="149"/>
      <c r="B44" s="160" t="s">
        <v>153</v>
      </c>
      <c r="C44" s="161"/>
      <c r="D44" s="150">
        <f t="shared" si="5"/>
        <v>0</v>
      </c>
      <c r="E44" s="151">
        <f>0</f>
        <v>0</v>
      </c>
      <c r="F44" s="151">
        <f>0</f>
        <v>0</v>
      </c>
      <c r="G44" s="152">
        <f t="shared" si="6"/>
        <v>0</v>
      </c>
      <c r="H44" s="151">
        <f>0</f>
        <v>0</v>
      </c>
      <c r="I44" s="151">
        <f>0</f>
        <v>0</v>
      </c>
      <c r="J44" s="150">
        <f t="shared" si="7"/>
        <v>0</v>
      </c>
      <c r="K44" s="151">
        <f>0</f>
        <v>0</v>
      </c>
      <c r="L44" s="151">
        <f>0</f>
        <v>0</v>
      </c>
      <c r="M44" s="152">
        <f t="shared" si="8"/>
        <v>0</v>
      </c>
      <c r="N44" s="151">
        <f>0</f>
        <v>0</v>
      </c>
      <c r="O44" s="151">
        <f>0</f>
        <v>0</v>
      </c>
    </row>
    <row r="45" spans="1:18" ht="20.100000000000001" customHeight="1" x14ac:dyDescent="0.2">
      <c r="A45" s="149"/>
      <c r="B45" s="374" t="s">
        <v>154</v>
      </c>
      <c r="C45" s="367"/>
      <c r="D45" s="150">
        <f t="shared" si="5"/>
        <v>0</v>
      </c>
      <c r="E45" s="151">
        <f>0</f>
        <v>0</v>
      </c>
      <c r="F45" s="151">
        <f>0</f>
        <v>0</v>
      </c>
      <c r="G45" s="152">
        <f t="shared" si="6"/>
        <v>0</v>
      </c>
      <c r="H45" s="151">
        <f>0</f>
        <v>0</v>
      </c>
      <c r="I45" s="151">
        <f>0</f>
        <v>0</v>
      </c>
      <c r="J45" s="150">
        <f t="shared" si="7"/>
        <v>0</v>
      </c>
      <c r="K45" s="151">
        <f>0</f>
        <v>0</v>
      </c>
      <c r="L45" s="151">
        <f>0</f>
        <v>0</v>
      </c>
      <c r="M45" s="152">
        <f t="shared" si="8"/>
        <v>0</v>
      </c>
      <c r="N45" s="151">
        <f>0</f>
        <v>0</v>
      </c>
      <c r="O45" s="151">
        <f>0</f>
        <v>0</v>
      </c>
    </row>
    <row r="46" spans="1:18" ht="20.100000000000001" customHeight="1" x14ac:dyDescent="0.2">
      <c r="A46" s="149"/>
      <c r="B46" s="367" t="s">
        <v>288</v>
      </c>
      <c r="C46" s="377"/>
      <c r="D46" s="150">
        <f t="shared" si="5"/>
        <v>484185</v>
      </c>
      <c r="E46" s="151">
        <f>0</f>
        <v>0</v>
      </c>
      <c r="F46" s="151">
        <v>484185</v>
      </c>
      <c r="G46" s="152">
        <f t="shared" si="6"/>
        <v>1367970</v>
      </c>
      <c r="H46" s="151">
        <f>0</f>
        <v>0</v>
      </c>
      <c r="I46" s="151">
        <v>1367970</v>
      </c>
      <c r="J46" s="150">
        <f t="shared" si="7"/>
        <v>713272</v>
      </c>
      <c r="K46" s="151">
        <f>0</f>
        <v>0</v>
      </c>
      <c r="L46" s="151">
        <v>713272</v>
      </c>
      <c r="M46" s="152">
        <f t="shared" si="8"/>
        <v>1826210</v>
      </c>
      <c r="N46" s="151">
        <f>0</f>
        <v>0</v>
      </c>
      <c r="O46" s="151">
        <v>1826210</v>
      </c>
    </row>
    <row r="47" spans="1:18" ht="20.100000000000001" customHeight="1" x14ac:dyDescent="0.2">
      <c r="A47" s="149"/>
      <c r="B47" s="374" t="s">
        <v>155</v>
      </c>
      <c r="C47" s="367"/>
      <c r="D47" s="150">
        <f t="shared" ref="D47" si="10">SUM(E47:F47)</f>
        <v>445500</v>
      </c>
      <c r="E47" s="151">
        <f>0</f>
        <v>0</v>
      </c>
      <c r="F47" s="151">
        <v>445500</v>
      </c>
      <c r="G47" s="152">
        <f t="shared" ref="G47" si="11">SUM(H47:I47)</f>
        <v>445500</v>
      </c>
      <c r="H47" s="151">
        <f>0</f>
        <v>0</v>
      </c>
      <c r="I47" s="151">
        <v>445500</v>
      </c>
      <c r="J47" s="150">
        <f t="shared" si="7"/>
        <v>445500</v>
      </c>
      <c r="K47" s="151">
        <f>0</f>
        <v>0</v>
      </c>
      <c r="L47" s="151">
        <v>445500</v>
      </c>
      <c r="M47" s="152">
        <f t="shared" si="8"/>
        <v>445500</v>
      </c>
      <c r="N47" s="151">
        <f>0</f>
        <v>0</v>
      </c>
      <c r="O47" s="151">
        <v>445500</v>
      </c>
    </row>
    <row r="48" spans="1:18" ht="20.100000000000001" customHeight="1" x14ac:dyDescent="0.2">
      <c r="A48" s="149"/>
      <c r="B48" s="374" t="s">
        <v>156</v>
      </c>
      <c r="C48" s="367"/>
      <c r="D48" s="150">
        <f t="shared" si="5"/>
        <v>192320</v>
      </c>
      <c r="E48" s="151">
        <f>0</f>
        <v>0</v>
      </c>
      <c r="F48" s="151">
        <v>192320</v>
      </c>
      <c r="G48" s="152">
        <f t="shared" si="6"/>
        <v>394256</v>
      </c>
      <c r="H48" s="151">
        <f>0</f>
        <v>0</v>
      </c>
      <c r="I48" s="151">
        <v>394256</v>
      </c>
      <c r="J48" s="150">
        <f t="shared" si="7"/>
        <v>192320</v>
      </c>
      <c r="K48" s="151">
        <f>0</f>
        <v>0</v>
      </c>
      <c r="L48" s="151">
        <v>192320</v>
      </c>
      <c r="M48" s="152">
        <f t="shared" si="8"/>
        <v>394256</v>
      </c>
      <c r="N48" s="151">
        <f>0</f>
        <v>0</v>
      </c>
      <c r="O48" s="151">
        <v>394256</v>
      </c>
    </row>
    <row r="49" spans="1:15" ht="20.100000000000001" customHeight="1" x14ac:dyDescent="0.2">
      <c r="A49" s="162"/>
      <c r="B49" s="375" t="s">
        <v>2</v>
      </c>
      <c r="C49" s="376"/>
      <c r="D49" s="178">
        <f>SUM(D42:D48,D31,D32,D34,D36,D38,D40)</f>
        <v>1347005</v>
      </c>
      <c r="E49" s="178">
        <f>SUM(E42:E48,E31,E32,E34,E36,E38,E40)</f>
        <v>0</v>
      </c>
      <c r="F49" s="178">
        <f>SUM(F42:F48,F31,F32,F34,F36,F38,F40)</f>
        <v>1347005</v>
      </c>
      <c r="G49" s="179">
        <f>SUM(G40:G48,G31,G32,G34,G36,G38)</f>
        <v>2757726</v>
      </c>
      <c r="H49" s="180">
        <f>SUM(H40:H48,H31,H32,H34,H36,H38)</f>
        <v>0</v>
      </c>
      <c r="I49" s="178">
        <f>SUM(I42:I48,I31,I32,I34,I36,I38,I40)</f>
        <v>2757726</v>
      </c>
      <c r="J49" s="178">
        <f t="shared" ref="J49:O49" si="12">SUM(J42:J48,J31,J32,J34,J36,J38,J40)</f>
        <v>3672804.3670000024</v>
      </c>
      <c r="K49" s="178">
        <f t="shared" si="12"/>
        <v>1217007.4945100013</v>
      </c>
      <c r="L49" s="178">
        <f>SUM(L41:L48,L31,L32,L34,L36,L38,L40)</f>
        <v>1576093</v>
      </c>
      <c r="M49" s="178">
        <f t="shared" si="12"/>
        <v>5181263</v>
      </c>
      <c r="N49" s="178">
        <f t="shared" si="12"/>
        <v>1041606</v>
      </c>
      <c r="O49" s="178">
        <f t="shared" si="12"/>
        <v>3215967</v>
      </c>
    </row>
    <row r="50" spans="1:15" x14ac:dyDescent="0.2">
      <c r="B50" s="163" t="s">
        <v>1</v>
      </c>
      <c r="C50" s="164"/>
      <c r="D50" s="164"/>
      <c r="E50" s="164"/>
      <c r="F50" s="164"/>
    </row>
    <row r="51" spans="1:15" x14ac:dyDescent="0.2">
      <c r="B51" s="389" t="s">
        <v>121</v>
      </c>
      <c r="C51" s="389"/>
      <c r="D51" s="389"/>
      <c r="E51" s="389"/>
      <c r="F51" s="389"/>
      <c r="G51" s="389"/>
      <c r="H51" s="389"/>
      <c r="I51" s="389"/>
      <c r="J51" s="199"/>
      <c r="K51" s="199"/>
      <c r="L51" s="199"/>
      <c r="M51" s="199"/>
      <c r="N51" s="199"/>
      <c r="O51" s="199"/>
    </row>
    <row r="52" spans="1:15" x14ac:dyDescent="0.2">
      <c r="B52" s="389" t="s">
        <v>11</v>
      </c>
      <c r="C52" s="389"/>
      <c r="D52" s="389"/>
      <c r="E52" s="389"/>
      <c r="F52" s="389"/>
      <c r="G52" s="389"/>
      <c r="H52" s="389"/>
      <c r="I52" s="389"/>
      <c r="J52" s="199"/>
      <c r="K52" s="199"/>
      <c r="L52" s="199"/>
      <c r="M52" s="199"/>
      <c r="N52" s="199"/>
      <c r="O52" s="199"/>
    </row>
    <row r="53" spans="1:15" x14ac:dyDescent="0.2">
      <c r="B53" s="175" t="s">
        <v>241</v>
      </c>
      <c r="C53" s="175"/>
      <c r="D53" s="175"/>
      <c r="E53" s="175"/>
      <c r="F53" s="175"/>
      <c r="G53" s="175"/>
      <c r="H53" s="175"/>
      <c r="I53" s="175"/>
      <c r="J53" s="199"/>
      <c r="K53" s="199"/>
      <c r="L53" s="199"/>
      <c r="M53" s="199"/>
      <c r="N53" s="199"/>
      <c r="O53" s="199"/>
    </row>
    <row r="54" spans="1:15" x14ac:dyDescent="0.2">
      <c r="B54" s="165"/>
      <c r="C54" s="165"/>
      <c r="D54" s="165"/>
      <c r="E54" s="165"/>
      <c r="F54" s="165"/>
      <c r="G54" s="165"/>
      <c r="H54" s="165"/>
      <c r="I54" s="165"/>
      <c r="J54" s="165"/>
      <c r="K54" s="165"/>
      <c r="L54" s="165"/>
      <c r="M54" s="165"/>
      <c r="N54" s="165"/>
      <c r="O54" s="165"/>
    </row>
    <row r="55" spans="1:15" ht="15.75" x14ac:dyDescent="0.25">
      <c r="B55" s="165"/>
      <c r="C55" s="165"/>
      <c r="D55" s="165"/>
      <c r="E55" s="165"/>
      <c r="F55" s="165"/>
      <c r="G55" s="165"/>
      <c r="J55" s="171" t="s">
        <v>231</v>
      </c>
      <c r="K55" s="169"/>
      <c r="L55" s="169"/>
      <c r="M55" s="169"/>
      <c r="N55" s="169"/>
      <c r="O55" s="169"/>
    </row>
    <row r="56" spans="1:15" ht="15.75" x14ac:dyDescent="0.25">
      <c r="J56" s="378" t="s">
        <v>230</v>
      </c>
      <c r="K56" s="379"/>
      <c r="L56" s="385" t="s">
        <v>235</v>
      </c>
      <c r="M56" s="386"/>
      <c r="N56" s="258"/>
      <c r="O56" s="258"/>
    </row>
    <row r="57" spans="1:15" ht="15.75" x14ac:dyDescent="0.2">
      <c r="J57" s="170" t="s">
        <v>137</v>
      </c>
      <c r="K57" s="170" t="s">
        <v>138</v>
      </c>
      <c r="L57" s="172" t="s">
        <v>137</v>
      </c>
      <c r="M57" s="256" t="s">
        <v>138</v>
      </c>
      <c r="N57" s="258"/>
      <c r="O57" s="258"/>
    </row>
    <row r="58" spans="1:15" ht="15" x14ac:dyDescent="0.2">
      <c r="J58" s="176">
        <f>'2-Tuit &amp; Oth NGF Rev'!G22-'2-Tuit &amp; Oth NGF Rev'!F22-'3-Academic-Financial'!L49</f>
        <v>0</v>
      </c>
      <c r="K58" s="176">
        <f>'2-Tuit &amp; Oth NGF Rev'!H22-'2-Tuit &amp; Oth NGF Rev'!F22-'3-Academic-Financial'!O49</f>
        <v>0</v>
      </c>
      <c r="L58" s="173"/>
      <c r="M58" s="257"/>
      <c r="N58" s="259"/>
      <c r="O58" s="259"/>
    </row>
    <row r="60" spans="1:15" x14ac:dyDescent="0.2">
      <c r="B60" s="373"/>
      <c r="C60" s="373"/>
      <c r="D60" s="373"/>
      <c r="E60" s="373"/>
      <c r="F60" s="373"/>
    </row>
  </sheetData>
  <sheetProtection insertRows="0" selectLockedCells="1" selectUnlockedCells="1"/>
  <mergeCells count="41">
    <mergeCell ref="J56:K56"/>
    <mergeCell ref="D29:F29"/>
    <mergeCell ref="B29:C29"/>
    <mergeCell ref="L56:M56"/>
    <mergeCell ref="B31:C31"/>
    <mergeCell ref="B52:I52"/>
    <mergeCell ref="B51:I51"/>
    <mergeCell ref="B48:C48"/>
    <mergeCell ref="J29:L29"/>
    <mergeCell ref="M29:O29"/>
    <mergeCell ref="B33:C33"/>
    <mergeCell ref="G29:I29"/>
    <mergeCell ref="B30:C30"/>
    <mergeCell ref="B39:C39"/>
    <mergeCell ref="B42:C42"/>
    <mergeCell ref="B40:C40"/>
    <mergeCell ref="B60:F60"/>
    <mergeCell ref="B45:C45"/>
    <mergeCell ref="B49:C49"/>
    <mergeCell ref="B47:C47"/>
    <mergeCell ref="B46:C46"/>
    <mergeCell ref="A24:Q24"/>
    <mergeCell ref="P25:Q25"/>
    <mergeCell ref="B38:C38"/>
    <mergeCell ref="B32:C32"/>
    <mergeCell ref="Q29:R29"/>
    <mergeCell ref="A28:Q28"/>
    <mergeCell ref="A4:Q5"/>
    <mergeCell ref="A2:I2"/>
    <mergeCell ref="A6:A10"/>
    <mergeCell ref="B6:Q6"/>
    <mergeCell ref="B8:B10"/>
    <mergeCell ref="D9:F9"/>
    <mergeCell ref="G9:I9"/>
    <mergeCell ref="Q8:Q10"/>
    <mergeCell ref="P8:P10"/>
    <mergeCell ref="D8:I8"/>
    <mergeCell ref="C8:C10"/>
    <mergeCell ref="J9:L9"/>
    <mergeCell ref="M9:O9"/>
    <mergeCell ref="D7:O7"/>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11:G23 G48 D33:D39 G32:G40 G42:G4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2"/>
  <sheetViews>
    <sheetView zoomScale="80" zoomScaleNormal="80" workbookViewId="0">
      <selection activeCell="H33" sqref="H33"/>
    </sheetView>
  </sheetViews>
  <sheetFormatPr defaultColWidth="9.140625" defaultRowHeight="12.75" x14ac:dyDescent="0.2"/>
  <cols>
    <col min="1" max="1" width="9.140625" style="8"/>
    <col min="2" max="2" width="50.5703125" style="8" customWidth="1"/>
    <col min="3" max="3" width="7.140625" style="8" customWidth="1"/>
    <col min="4" max="4" width="18.5703125" style="8" customWidth="1"/>
    <col min="5" max="5" width="15.42578125" style="8" customWidth="1"/>
    <col min="6" max="6" width="18.5703125" style="8" customWidth="1"/>
    <col min="7" max="11" width="16.42578125" style="8" customWidth="1"/>
    <col min="12" max="12" width="41.85546875" style="8" customWidth="1"/>
    <col min="13" max="16384" width="9.140625" style="8"/>
  </cols>
  <sheetData>
    <row r="1" spans="1:12" ht="20.100000000000001" customHeight="1" x14ac:dyDescent="0.2">
      <c r="A1" s="86" t="s">
        <v>216</v>
      </c>
      <c r="B1" s="86"/>
      <c r="C1" s="86"/>
      <c r="D1" s="86"/>
      <c r="E1" s="86"/>
      <c r="F1" s="86"/>
      <c r="G1" s="86"/>
      <c r="H1" s="86"/>
      <c r="I1" s="86"/>
      <c r="J1" s="86"/>
      <c r="K1" s="86"/>
    </row>
    <row r="2" spans="1:12" ht="20.100000000000001" customHeight="1" x14ac:dyDescent="0.2">
      <c r="A2" s="399" t="str">
        <f>'[1]Institution ID'!C3</f>
        <v>Institution Name</v>
      </c>
      <c r="B2" s="399"/>
      <c r="C2" s="399"/>
      <c r="D2" s="399"/>
      <c r="E2" s="399"/>
      <c r="F2" s="399"/>
      <c r="G2" s="399"/>
      <c r="H2" s="201"/>
      <c r="I2" s="201"/>
      <c r="J2" s="201"/>
      <c r="K2" s="201"/>
    </row>
    <row r="3" spans="1:12" s="7" customFormat="1" ht="30" customHeight="1" x14ac:dyDescent="0.2">
      <c r="A3" s="408" t="s">
        <v>239</v>
      </c>
      <c r="B3" s="408"/>
      <c r="C3" s="408"/>
      <c r="D3" s="408"/>
      <c r="E3" s="408"/>
      <c r="F3" s="408"/>
      <c r="G3" s="408"/>
      <c r="H3" s="408"/>
      <c r="I3" s="408"/>
      <c r="J3" s="408"/>
      <c r="K3" s="408"/>
      <c r="L3" s="408"/>
    </row>
    <row r="4" spans="1:12" s="7" customFormat="1" ht="60.6" customHeight="1" thickBot="1" x14ac:dyDescent="0.25">
      <c r="A4" s="409"/>
      <c r="B4" s="410"/>
      <c r="C4" s="410"/>
      <c r="D4" s="410"/>
      <c r="E4" s="410"/>
      <c r="F4" s="410"/>
      <c r="G4" s="410"/>
      <c r="H4" s="410"/>
      <c r="I4" s="410"/>
      <c r="J4" s="410"/>
      <c r="K4" s="410"/>
      <c r="L4" s="409"/>
    </row>
    <row r="5" spans="1:12" s="3" customFormat="1" ht="20.100000000000001" customHeight="1" x14ac:dyDescent="0.2">
      <c r="A5" s="400" t="s">
        <v>25</v>
      </c>
      <c r="B5" s="415" t="s">
        <v>135</v>
      </c>
      <c r="C5" s="415"/>
      <c r="D5" s="415"/>
      <c r="E5" s="415"/>
      <c r="F5" s="415"/>
      <c r="G5" s="415"/>
      <c r="H5" s="415"/>
      <c r="I5" s="415"/>
      <c r="J5" s="415"/>
      <c r="K5" s="415"/>
      <c r="L5" s="395" t="s">
        <v>136</v>
      </c>
    </row>
    <row r="6" spans="1:12" s="3" customFormat="1" ht="20.100000000000001" customHeight="1" x14ac:dyDescent="0.2">
      <c r="A6" s="401"/>
      <c r="B6" s="265"/>
      <c r="C6" s="266"/>
      <c r="D6" s="415" t="s">
        <v>139</v>
      </c>
      <c r="E6" s="415"/>
      <c r="F6" s="415"/>
      <c r="G6" s="415"/>
      <c r="H6" s="415"/>
      <c r="I6" s="415"/>
      <c r="J6" s="415"/>
      <c r="K6" s="415"/>
      <c r="L6" s="396"/>
    </row>
    <row r="7" spans="1:12" s="3" customFormat="1" ht="20.100000000000001" customHeight="1" thickBot="1" x14ac:dyDescent="0.25">
      <c r="A7" s="402"/>
      <c r="B7" s="397" t="s">
        <v>166</v>
      </c>
      <c r="C7" s="405" t="s">
        <v>122</v>
      </c>
      <c r="D7" s="407"/>
      <c r="E7" s="407"/>
      <c r="F7" s="407"/>
      <c r="G7" s="407"/>
      <c r="H7" s="260"/>
      <c r="I7" s="260"/>
      <c r="J7" s="260"/>
      <c r="K7" s="260"/>
      <c r="L7" s="397"/>
    </row>
    <row r="8" spans="1:12" s="3" customFormat="1" ht="20.100000000000001" customHeight="1" thickBot="1" x14ac:dyDescent="0.25">
      <c r="A8" s="402"/>
      <c r="B8" s="397"/>
      <c r="C8" s="405"/>
      <c r="D8" s="393" t="s">
        <v>137</v>
      </c>
      <c r="E8" s="394"/>
      <c r="F8" s="398" t="s">
        <v>138</v>
      </c>
      <c r="G8" s="394"/>
      <c r="H8" s="411" t="s">
        <v>283</v>
      </c>
      <c r="I8" s="412"/>
      <c r="J8" s="413" t="s">
        <v>284</v>
      </c>
      <c r="K8" s="414"/>
      <c r="L8" s="397"/>
    </row>
    <row r="9" spans="1:12" s="3" customFormat="1" ht="42" customHeight="1" thickBot="1" x14ac:dyDescent="0.25">
      <c r="A9" s="403"/>
      <c r="B9" s="404"/>
      <c r="C9" s="406"/>
      <c r="D9" s="87" t="s">
        <v>119</v>
      </c>
      <c r="E9" s="88" t="s">
        <v>134</v>
      </c>
      <c r="F9" s="89" t="s">
        <v>119</v>
      </c>
      <c r="G9" s="88" t="s">
        <v>134</v>
      </c>
      <c r="H9" s="262" t="s">
        <v>119</v>
      </c>
      <c r="I9" s="263" t="s">
        <v>134</v>
      </c>
      <c r="J9" s="262" t="s">
        <v>119</v>
      </c>
      <c r="K9" s="264" t="s">
        <v>134</v>
      </c>
      <c r="L9" s="397"/>
    </row>
    <row r="10" spans="1:12" ht="20.100000000000001" customHeight="1" thickBot="1" x14ac:dyDescent="0.25">
      <c r="A10" s="66">
        <v>1</v>
      </c>
      <c r="B10" s="67" t="s">
        <v>247</v>
      </c>
      <c r="C10" s="70" t="s">
        <v>254</v>
      </c>
      <c r="D10" s="64">
        <v>4750000</v>
      </c>
      <c r="E10" s="64">
        <v>4750000</v>
      </c>
      <c r="F10" s="64">
        <v>4750000</v>
      </c>
      <c r="G10" s="64">
        <v>4750000</v>
      </c>
      <c r="H10" s="64">
        <v>4750000</v>
      </c>
      <c r="I10" s="64">
        <v>4750000</v>
      </c>
      <c r="J10" s="64">
        <v>4750000</v>
      </c>
      <c r="K10" s="64">
        <v>4750000</v>
      </c>
      <c r="L10" s="194"/>
    </row>
    <row r="11" spans="1:12" ht="20.100000000000001" customHeight="1" thickTop="1" thickBot="1" x14ac:dyDescent="0.25">
      <c r="A11" s="68">
        <v>2</v>
      </c>
      <c r="B11" s="69" t="s">
        <v>248</v>
      </c>
      <c r="C11" s="71" t="s">
        <v>256</v>
      </c>
      <c r="D11" s="65">
        <v>1390000</v>
      </c>
      <c r="E11" s="65">
        <v>1390000</v>
      </c>
      <c r="F11" s="65">
        <v>1390000</v>
      </c>
      <c r="G11" s="65">
        <v>1390000</v>
      </c>
      <c r="H11" s="65">
        <v>1390000</v>
      </c>
      <c r="I11" s="65">
        <v>1390000</v>
      </c>
      <c r="J11" s="65">
        <v>1390000</v>
      </c>
      <c r="K11" s="65">
        <v>1390000</v>
      </c>
      <c r="L11" s="194"/>
    </row>
    <row r="12" spans="1:12" ht="20.100000000000001" customHeight="1" thickTop="1" thickBot="1" x14ac:dyDescent="0.25">
      <c r="A12" s="68">
        <v>3</v>
      </c>
      <c r="B12" s="69" t="s">
        <v>249</v>
      </c>
      <c r="C12" s="71">
        <v>3</v>
      </c>
      <c r="D12" s="65">
        <v>1678550</v>
      </c>
      <c r="E12" s="65">
        <v>1678550</v>
      </c>
      <c r="F12" s="65">
        <v>1678550</v>
      </c>
      <c r="G12" s="65">
        <v>1678550</v>
      </c>
      <c r="H12" s="65">
        <v>1678550</v>
      </c>
      <c r="I12" s="65">
        <v>1678550</v>
      </c>
      <c r="J12" s="65">
        <v>1678550</v>
      </c>
      <c r="K12" s="65">
        <v>1678550</v>
      </c>
      <c r="L12" s="194"/>
    </row>
    <row r="13" spans="1:12" s="73" customFormat="1" ht="19.5" thickTop="1" thickBot="1" x14ac:dyDescent="0.25">
      <c r="A13" s="68">
        <v>4</v>
      </c>
      <c r="B13" s="69" t="s">
        <v>253</v>
      </c>
      <c r="C13" s="71">
        <v>1</v>
      </c>
      <c r="D13" s="65">
        <v>520500</v>
      </c>
      <c r="E13" s="65">
        <v>520500</v>
      </c>
      <c r="F13" s="65">
        <v>520500</v>
      </c>
      <c r="G13" s="65">
        <v>520500</v>
      </c>
      <c r="H13" s="65">
        <v>520500</v>
      </c>
      <c r="I13" s="65">
        <v>520500</v>
      </c>
      <c r="J13" s="65">
        <v>520500</v>
      </c>
      <c r="K13" s="65">
        <v>520500</v>
      </c>
      <c r="L13" s="194"/>
    </row>
    <row r="14" spans="1:12" ht="19.5" thickTop="1" thickBot="1" x14ac:dyDescent="0.25">
      <c r="A14" s="68">
        <v>5</v>
      </c>
      <c r="B14" s="69" t="s">
        <v>250</v>
      </c>
      <c r="C14" s="71">
        <v>3</v>
      </c>
      <c r="D14" s="65">
        <v>1229000</v>
      </c>
      <c r="E14" s="65">
        <v>1229000</v>
      </c>
      <c r="F14" s="65">
        <v>1229000</v>
      </c>
      <c r="G14" s="65">
        <v>1229000</v>
      </c>
      <c r="H14" s="65">
        <v>1229000</v>
      </c>
      <c r="I14" s="65">
        <v>1229000</v>
      </c>
      <c r="J14" s="65">
        <v>1229000</v>
      </c>
      <c r="K14" s="65">
        <v>1229000</v>
      </c>
      <c r="L14" s="194"/>
    </row>
    <row r="15" spans="1:12" ht="19.5" thickTop="1" thickBot="1" x14ac:dyDescent="0.25">
      <c r="A15" s="68">
        <v>6</v>
      </c>
      <c r="B15" s="69" t="s">
        <v>251</v>
      </c>
      <c r="C15" s="71">
        <v>3</v>
      </c>
      <c r="D15" s="65">
        <v>3001786</v>
      </c>
      <c r="E15" s="65">
        <v>3001786</v>
      </c>
      <c r="F15" s="65">
        <v>3730500</v>
      </c>
      <c r="G15" s="65">
        <v>3730500</v>
      </c>
      <c r="H15" s="65">
        <v>3001786</v>
      </c>
      <c r="I15" s="65">
        <v>3001786</v>
      </c>
      <c r="J15" s="65">
        <v>3730500</v>
      </c>
      <c r="K15" s="65">
        <v>3730500</v>
      </c>
      <c r="L15" s="194"/>
    </row>
    <row r="16" spans="1:12" ht="30" thickTop="1" thickBot="1" x14ac:dyDescent="0.25">
      <c r="A16" s="68">
        <v>7</v>
      </c>
      <c r="B16" s="69" t="s">
        <v>255</v>
      </c>
      <c r="C16" s="71" t="s">
        <v>254</v>
      </c>
      <c r="D16" s="65">
        <v>9241888</v>
      </c>
      <c r="E16" s="65">
        <v>9241888</v>
      </c>
      <c r="F16" s="65">
        <v>13931863</v>
      </c>
      <c r="G16" s="65">
        <v>13931863</v>
      </c>
      <c r="H16" s="65">
        <v>9241888</v>
      </c>
      <c r="I16" s="65">
        <v>9241888</v>
      </c>
      <c r="J16" s="65">
        <v>13931863</v>
      </c>
      <c r="K16" s="65">
        <v>13931863</v>
      </c>
      <c r="L16" s="194"/>
    </row>
    <row r="17" spans="1:12" ht="19.5" thickTop="1" thickBot="1" x14ac:dyDescent="0.25">
      <c r="A17" s="68">
        <v>8</v>
      </c>
      <c r="B17" s="69" t="s">
        <v>252</v>
      </c>
      <c r="C17" s="71" t="s">
        <v>257</v>
      </c>
      <c r="D17" s="65">
        <v>1929424</v>
      </c>
      <c r="E17" s="65">
        <v>1929424</v>
      </c>
      <c r="F17" s="65">
        <v>1566909</v>
      </c>
      <c r="G17" s="65">
        <v>1566909</v>
      </c>
      <c r="H17" s="65">
        <v>1929424</v>
      </c>
      <c r="I17" s="65">
        <v>1929424</v>
      </c>
      <c r="J17" s="65">
        <v>1566909</v>
      </c>
      <c r="K17" s="65">
        <v>1566909</v>
      </c>
      <c r="L17" s="194"/>
    </row>
    <row r="18" spans="1:12" ht="19.5" thickTop="1" thickBot="1" x14ac:dyDescent="0.25">
      <c r="A18" s="68"/>
      <c r="B18" s="69"/>
      <c r="C18" s="71"/>
      <c r="D18" s="77"/>
      <c r="E18" s="77"/>
      <c r="F18" s="77"/>
      <c r="G18" s="77"/>
      <c r="H18" s="261"/>
      <c r="I18" s="261"/>
      <c r="J18" s="261"/>
      <c r="K18" s="261"/>
      <c r="L18" s="194"/>
    </row>
    <row r="19" spans="1:12" ht="15.75" thickTop="1" x14ac:dyDescent="0.2">
      <c r="A19" s="195"/>
      <c r="B19" s="195"/>
      <c r="C19" s="74"/>
      <c r="D19" s="72">
        <f t="shared" ref="D19:K19" si="0">SUM(D10:D18)</f>
        <v>23741148</v>
      </c>
      <c r="E19" s="75">
        <f t="shared" si="0"/>
        <v>23741148</v>
      </c>
      <c r="F19" s="76">
        <f t="shared" si="0"/>
        <v>28797322</v>
      </c>
      <c r="G19" s="75">
        <f t="shared" si="0"/>
        <v>28797322</v>
      </c>
      <c r="H19" s="75">
        <f t="shared" si="0"/>
        <v>23741148</v>
      </c>
      <c r="I19" s="75">
        <f t="shared" si="0"/>
        <v>23741148</v>
      </c>
      <c r="J19" s="75">
        <f t="shared" si="0"/>
        <v>28797322</v>
      </c>
      <c r="K19" s="75">
        <f t="shared" si="0"/>
        <v>28797322</v>
      </c>
      <c r="L19" s="195"/>
    </row>
    <row r="21" spans="1:12" x14ac:dyDescent="0.2">
      <c r="E21" s="196"/>
      <c r="G21" s="196"/>
      <c r="H21" s="196"/>
      <c r="I21" s="196"/>
      <c r="J21" s="196"/>
      <c r="K21" s="196"/>
    </row>
    <row r="22" spans="1:12" x14ac:dyDescent="0.2">
      <c r="E22" s="196"/>
      <c r="G22" s="196"/>
      <c r="H22" s="196"/>
      <c r="I22" s="196"/>
      <c r="J22" s="196"/>
      <c r="K22" s="196"/>
    </row>
  </sheetData>
  <mergeCells count="13">
    <mergeCell ref="D8:E8"/>
    <mergeCell ref="L5:L9"/>
    <mergeCell ref="F8:G8"/>
    <mergeCell ref="A2:G2"/>
    <mergeCell ref="A5:A9"/>
    <mergeCell ref="B7:B9"/>
    <mergeCell ref="C7:C9"/>
    <mergeCell ref="D7:G7"/>
    <mergeCell ref="A3:L4"/>
    <mergeCell ref="H8:I8"/>
    <mergeCell ref="J8:K8"/>
    <mergeCell ref="D6:K6"/>
    <mergeCell ref="B5:K5"/>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9"/>
  <sheetViews>
    <sheetView zoomScale="80" zoomScaleNormal="80" workbookViewId="0"/>
  </sheetViews>
  <sheetFormatPr defaultColWidth="9.140625" defaultRowHeight="12.75" x14ac:dyDescent="0.2"/>
  <cols>
    <col min="1" max="1" width="31.140625" style="16" customWidth="1"/>
    <col min="2" max="5" width="17.5703125" style="16" customWidth="1"/>
    <col min="6" max="8" width="15.5703125" style="16" customWidth="1"/>
    <col min="9" max="9" width="10.140625" style="16" bestFit="1" customWidth="1"/>
    <col min="10" max="10" width="9.140625" style="16"/>
    <col min="11" max="11" width="10.140625" style="16" bestFit="1" customWidth="1"/>
    <col min="12" max="12" width="34.140625" style="16" bestFit="1" customWidth="1"/>
    <col min="13" max="19" width="15.5703125" style="16" customWidth="1"/>
    <col min="20" max="22" width="9.140625" style="16"/>
    <col min="23" max="23" width="10.85546875" style="16" bestFit="1" customWidth="1"/>
    <col min="24" max="16384" width="9.140625" style="16"/>
  </cols>
  <sheetData>
    <row r="1" spans="1:14" s="12" customFormat="1" ht="20.100000000000001" customHeight="1" x14ac:dyDescent="0.2">
      <c r="A1" s="85" t="s">
        <v>157</v>
      </c>
      <c r="B1" s="85"/>
      <c r="C1" s="85"/>
      <c r="D1" s="85"/>
      <c r="E1" s="85"/>
    </row>
    <row r="2" spans="1:14" s="12" customFormat="1" ht="20.100000000000001" customHeight="1" x14ac:dyDescent="0.2">
      <c r="A2" s="432" t="str">
        <f>'Institution ID'!C3</f>
        <v>Virginia State University</v>
      </c>
      <c r="B2" s="432"/>
      <c r="C2" s="432"/>
      <c r="D2" s="432"/>
      <c r="E2" s="432"/>
    </row>
    <row r="3" spans="1:14" s="10" customFormat="1" ht="70.5" customHeight="1" x14ac:dyDescent="0.2">
      <c r="A3" s="440" t="s">
        <v>167</v>
      </c>
      <c r="B3" s="441"/>
      <c r="C3" s="441"/>
      <c r="D3" s="441"/>
      <c r="E3" s="441"/>
      <c r="F3" s="441"/>
      <c r="G3" s="441"/>
      <c r="H3" s="441"/>
    </row>
    <row r="4" spans="1:14" s="10" customFormat="1" ht="41.45" customHeight="1" x14ac:dyDescent="0.2">
      <c r="A4" s="440" t="s">
        <v>222</v>
      </c>
      <c r="B4" s="441"/>
      <c r="C4" s="441"/>
      <c r="D4" s="441"/>
      <c r="E4" s="441"/>
      <c r="F4" s="441"/>
      <c r="G4" s="441"/>
      <c r="H4" s="441"/>
    </row>
    <row r="5" spans="1:14" s="17" customFormat="1" ht="38.1" customHeight="1" x14ac:dyDescent="0.2">
      <c r="A5" s="442" t="s">
        <v>114</v>
      </c>
      <c r="B5" s="443"/>
      <c r="C5" s="443"/>
      <c r="D5" s="443"/>
      <c r="E5" s="443"/>
      <c r="F5" s="443"/>
      <c r="G5" s="443"/>
      <c r="H5" s="443"/>
    </row>
    <row r="6" spans="1:14" s="17" customFormat="1" ht="20.100000000000001" customHeight="1" x14ac:dyDescent="0.3">
      <c r="A6" s="444" t="s">
        <v>21</v>
      </c>
      <c r="B6" s="445"/>
      <c r="C6" s="445"/>
      <c r="D6" s="445"/>
      <c r="E6" s="445"/>
      <c r="F6" s="445"/>
      <c r="G6" s="91"/>
      <c r="H6" s="91"/>
    </row>
    <row r="7" spans="1:14" s="17" customFormat="1" ht="15" customHeight="1" x14ac:dyDescent="0.2">
      <c r="A7" s="426" t="s">
        <v>221</v>
      </c>
      <c r="B7" s="426"/>
      <c r="C7" s="426"/>
      <c r="D7" s="426"/>
      <c r="E7" s="426"/>
      <c r="F7" s="426"/>
      <c r="G7" s="426"/>
      <c r="H7" s="426"/>
    </row>
    <row r="8" spans="1:14" s="17" customFormat="1" ht="15" customHeight="1" x14ac:dyDescent="0.2">
      <c r="A8" s="427" t="s">
        <v>22</v>
      </c>
      <c r="B8" s="418" t="s">
        <v>211</v>
      </c>
      <c r="C8" s="418" t="s">
        <v>158</v>
      </c>
      <c r="D8" s="429" t="s">
        <v>115</v>
      </c>
      <c r="E8" s="418" t="s">
        <v>23</v>
      </c>
      <c r="F8" s="418" t="s">
        <v>76</v>
      </c>
      <c r="G8" s="436" t="s">
        <v>217</v>
      </c>
      <c r="H8" s="419" t="s">
        <v>220</v>
      </c>
    </row>
    <row r="9" spans="1:14" s="17" customFormat="1" ht="16.350000000000001" customHeight="1" thickBot="1" x14ac:dyDescent="0.25">
      <c r="A9" s="427"/>
      <c r="B9" s="419"/>
      <c r="C9" s="419"/>
      <c r="D9" s="429"/>
      <c r="E9" s="419"/>
      <c r="F9" s="419"/>
      <c r="G9" s="437"/>
      <c r="H9" s="419"/>
    </row>
    <row r="10" spans="1:14" s="17" customFormat="1" ht="16.350000000000001" customHeight="1" x14ac:dyDescent="0.2">
      <c r="A10" s="427"/>
      <c r="B10" s="420"/>
      <c r="C10" s="420"/>
      <c r="D10" s="429"/>
      <c r="E10" s="420"/>
      <c r="F10" s="420"/>
      <c r="G10" s="438"/>
      <c r="H10" s="420"/>
      <c r="I10" s="433" t="s">
        <v>218</v>
      </c>
      <c r="J10" s="423"/>
    </row>
    <row r="11" spans="1:14" s="17" customFormat="1" ht="16.350000000000001" customHeight="1" thickBot="1" x14ac:dyDescent="0.25">
      <c r="A11" s="428"/>
      <c r="B11" s="421"/>
      <c r="C11" s="421"/>
      <c r="D11" s="430"/>
      <c r="E11" s="421"/>
      <c r="F11" s="421"/>
      <c r="G11" s="439"/>
      <c r="H11" s="421"/>
      <c r="I11" s="434" t="s">
        <v>219</v>
      </c>
      <c r="J11" s="425"/>
    </row>
    <row r="12" spans="1:14" s="17" customFormat="1" ht="16.350000000000001" customHeight="1" x14ac:dyDescent="0.2">
      <c r="A12" s="54" t="s">
        <v>98</v>
      </c>
      <c r="B12" s="59">
        <f>+'2-Tuit &amp; Oth NGF Rev'!B7</f>
        <v>15150878</v>
      </c>
      <c r="C12" s="55">
        <f>142538+188162+975258+42720</f>
        <v>1348678</v>
      </c>
      <c r="D12" s="92">
        <f t="shared" ref="D12:D18" si="0">IF(C12=0,"%",C12/B12)</f>
        <v>8.9016491321493058E-2</v>
      </c>
      <c r="E12" s="55">
        <f>142538+188162+975258+42720</f>
        <v>1348678</v>
      </c>
      <c r="F12" s="55">
        <v>102056</v>
      </c>
      <c r="G12" s="98">
        <v>694629</v>
      </c>
      <c r="H12" s="100">
        <f>B12+F12+G12</f>
        <v>15947563</v>
      </c>
      <c r="I12" s="93">
        <f>(C12+C14+C16)-(E12+E14+E16)</f>
        <v>0</v>
      </c>
      <c r="J12" s="94" t="str">
        <f>IF(I12&gt;0,"WARNING: IS subsidizing OS","Compliant")</f>
        <v>Compliant</v>
      </c>
      <c r="N12" s="193"/>
    </row>
    <row r="13" spans="1:14" s="17" customFormat="1" ht="15" customHeight="1" x14ac:dyDescent="0.2">
      <c r="A13" s="56" t="s">
        <v>99</v>
      </c>
      <c r="B13" s="60">
        <f>+'2-Tuit &amp; Oth NGF Rev'!B8</f>
        <v>17322105</v>
      </c>
      <c r="C13" s="55">
        <f>463167+577737+1248550+31586</f>
        <v>2321040</v>
      </c>
      <c r="D13" s="92">
        <f t="shared" si="0"/>
        <v>0.13399295293499261</v>
      </c>
      <c r="E13" s="55">
        <f>463167+577737+1248550+31586</f>
        <v>2321040</v>
      </c>
      <c r="F13" s="55">
        <v>396682</v>
      </c>
      <c r="G13" s="98">
        <f>0</f>
        <v>0</v>
      </c>
      <c r="H13" s="101">
        <f t="shared" ref="H13:H17" si="1">B13+F13+G13</f>
        <v>17718787</v>
      </c>
      <c r="N13" s="193"/>
    </row>
    <row r="14" spans="1:14" s="17" customFormat="1" ht="15" customHeight="1" x14ac:dyDescent="0.2">
      <c r="A14" s="56" t="s">
        <v>100</v>
      </c>
      <c r="B14" s="60">
        <f>+'2-Tuit &amp; Oth NGF Rev'!B9</f>
        <v>2747981</v>
      </c>
      <c r="C14" s="55">
        <f>43800+112200</f>
        <v>156000</v>
      </c>
      <c r="D14" s="92">
        <f t="shared" si="0"/>
        <v>5.6768951459271369E-2</v>
      </c>
      <c r="E14" s="55">
        <f>43800+112200</f>
        <v>156000</v>
      </c>
      <c r="F14" s="55">
        <f>0</f>
        <v>0</v>
      </c>
      <c r="G14" s="98">
        <f>0</f>
        <v>0</v>
      </c>
      <c r="H14" s="101">
        <f t="shared" si="1"/>
        <v>2747981</v>
      </c>
    </row>
    <row r="15" spans="1:14" s="17" customFormat="1" ht="15" customHeight="1" x14ac:dyDescent="0.2">
      <c r="A15" s="56" t="s">
        <v>101</v>
      </c>
      <c r="B15" s="60">
        <f>+'2-Tuit &amp; Oth NGF Rev'!B10</f>
        <v>1318403</v>
      </c>
      <c r="C15" s="55">
        <f>120264+6600</f>
        <v>126864</v>
      </c>
      <c r="D15" s="92">
        <f t="shared" si="0"/>
        <v>9.6225509195594972E-2</v>
      </c>
      <c r="E15" s="55">
        <f>120264+6600</f>
        <v>126864</v>
      </c>
      <c r="F15" s="55">
        <f>0</f>
        <v>0</v>
      </c>
      <c r="G15" s="98">
        <f>0</f>
        <v>0</v>
      </c>
      <c r="H15" s="101">
        <f t="shared" si="1"/>
        <v>1318403</v>
      </c>
      <c r="K15" s="97"/>
    </row>
    <row r="16" spans="1:14" s="17" customFormat="1" ht="15" customHeight="1" x14ac:dyDescent="0.2">
      <c r="A16" s="56" t="s">
        <v>112</v>
      </c>
      <c r="B16" s="60">
        <f>+SUM('2-Tuit &amp; Oth NGF Rev'!B11+'2-Tuit &amp; Oth NGF Rev'!B13+'2-Tuit &amp; Oth NGF Rev'!B15+'2-Tuit &amp; Oth NGF Rev'!B17+'2-Tuit &amp; Oth NGF Rev'!B19)</f>
        <v>0</v>
      </c>
      <c r="C16" s="55">
        <v>0</v>
      </c>
      <c r="D16" s="92" t="str">
        <f t="shared" si="0"/>
        <v>%</v>
      </c>
      <c r="E16" s="55">
        <v>0</v>
      </c>
      <c r="F16" s="55">
        <f>0</f>
        <v>0</v>
      </c>
      <c r="G16" s="98">
        <f>0</f>
        <v>0</v>
      </c>
      <c r="H16" s="101">
        <f t="shared" si="1"/>
        <v>0</v>
      </c>
    </row>
    <row r="17" spans="1:21" s="17" customFormat="1" ht="15" customHeight="1" thickBot="1" x14ac:dyDescent="0.25">
      <c r="A17" s="57" t="s">
        <v>113</v>
      </c>
      <c r="B17" s="60">
        <f>+SUM('2-Tuit &amp; Oth NGF Rev'!B12+'2-Tuit &amp; Oth NGF Rev'!B14+'2-Tuit &amp; Oth NGF Rev'!B16+'2-Tuit &amp; Oth NGF Rev'!B18+'2-Tuit &amp; Oth NGF Rev'!B20)</f>
        <v>0</v>
      </c>
      <c r="C17" s="55">
        <f>0</f>
        <v>0</v>
      </c>
      <c r="D17" s="95" t="str">
        <f t="shared" si="0"/>
        <v>%</v>
      </c>
      <c r="E17" s="55">
        <f>0</f>
        <v>0</v>
      </c>
      <c r="F17" s="55">
        <f>0</f>
        <v>0</v>
      </c>
      <c r="G17" s="98">
        <f>0</f>
        <v>0</v>
      </c>
      <c r="H17" s="102">
        <f t="shared" si="1"/>
        <v>0</v>
      </c>
    </row>
    <row r="18" spans="1:21" s="17" customFormat="1" ht="15" customHeight="1" thickBot="1" x14ac:dyDescent="0.25">
      <c r="A18" s="58" t="s">
        <v>16</v>
      </c>
      <c r="B18" s="61">
        <f>SUM(B12:B17)</f>
        <v>36539367</v>
      </c>
      <c r="C18" s="61">
        <f t="shared" ref="C18:G18" si="2">SUM(C12:C17)</f>
        <v>3952582</v>
      </c>
      <c r="D18" s="96">
        <f t="shared" si="0"/>
        <v>0.10817324777410621</v>
      </c>
      <c r="E18" s="61">
        <f t="shared" si="2"/>
        <v>3952582</v>
      </c>
      <c r="F18" s="61">
        <f t="shared" si="2"/>
        <v>498738</v>
      </c>
      <c r="G18" s="61">
        <f t="shared" si="2"/>
        <v>694629</v>
      </c>
      <c r="H18" s="99">
        <f t="shared" ref="H18" si="3">SUM(H12:H17)</f>
        <v>37732734</v>
      </c>
    </row>
    <row r="19" spans="1:21" s="17" customFormat="1" ht="15" customHeight="1" x14ac:dyDescent="0.2">
      <c r="A19" s="435"/>
      <c r="B19" s="435"/>
      <c r="C19" s="435"/>
      <c r="D19" s="435"/>
      <c r="E19" s="435"/>
    </row>
    <row r="20" spans="1:21" s="17" customFormat="1" ht="15" customHeight="1" x14ac:dyDescent="0.2">
      <c r="A20" s="426" t="s">
        <v>149</v>
      </c>
      <c r="B20" s="426"/>
      <c r="C20" s="426"/>
      <c r="D20" s="426"/>
      <c r="E20" s="426"/>
      <c r="F20" s="426"/>
      <c r="G20" s="426"/>
      <c r="H20" s="426"/>
      <c r="L20" s="446" t="s">
        <v>285</v>
      </c>
      <c r="M20" s="447"/>
      <c r="N20" s="447"/>
      <c r="O20" s="447"/>
      <c r="P20" s="447"/>
      <c r="Q20" s="447"/>
      <c r="R20" s="447"/>
      <c r="S20" s="448"/>
      <c r="T20" s="267"/>
      <c r="U20" s="267"/>
    </row>
    <row r="21" spans="1:21" ht="15" customHeight="1" x14ac:dyDescent="0.2">
      <c r="A21" s="427" t="s">
        <v>22</v>
      </c>
      <c r="B21" s="418" t="s">
        <v>211</v>
      </c>
      <c r="C21" s="418" t="s">
        <v>158</v>
      </c>
      <c r="D21" s="429" t="s">
        <v>115</v>
      </c>
      <c r="E21" s="418" t="s">
        <v>23</v>
      </c>
      <c r="F21" s="418" t="s">
        <v>76</v>
      </c>
      <c r="G21" s="418" t="s">
        <v>217</v>
      </c>
      <c r="H21" s="419" t="s">
        <v>220</v>
      </c>
      <c r="L21" s="449" t="s">
        <v>22</v>
      </c>
      <c r="M21" s="452" t="s">
        <v>211</v>
      </c>
      <c r="N21" s="452" t="s">
        <v>158</v>
      </c>
      <c r="O21" s="452" t="s">
        <v>115</v>
      </c>
      <c r="P21" s="452" t="s">
        <v>23</v>
      </c>
      <c r="Q21" s="452" t="s">
        <v>76</v>
      </c>
      <c r="R21" s="452" t="s">
        <v>217</v>
      </c>
      <c r="S21" s="455" t="s">
        <v>220</v>
      </c>
      <c r="T21" s="268"/>
      <c r="U21" s="268"/>
    </row>
    <row r="22" spans="1:21" s="17" customFormat="1" ht="15" customHeight="1" thickBot="1" x14ac:dyDescent="0.25">
      <c r="A22" s="427"/>
      <c r="B22" s="419"/>
      <c r="C22" s="419"/>
      <c r="D22" s="429"/>
      <c r="E22" s="419"/>
      <c r="F22" s="419"/>
      <c r="G22" s="419"/>
      <c r="H22" s="419"/>
      <c r="L22" s="450"/>
      <c r="M22" s="453"/>
      <c r="N22" s="453"/>
      <c r="O22" s="453"/>
      <c r="P22" s="453"/>
      <c r="Q22" s="453"/>
      <c r="R22" s="453"/>
      <c r="S22" s="453"/>
      <c r="T22" s="267"/>
      <c r="U22" s="267"/>
    </row>
    <row r="23" spans="1:21" s="17" customFormat="1" ht="16.350000000000001" customHeight="1" x14ac:dyDescent="0.2">
      <c r="A23" s="427"/>
      <c r="B23" s="420"/>
      <c r="C23" s="420"/>
      <c r="D23" s="429"/>
      <c r="E23" s="420"/>
      <c r="F23" s="420"/>
      <c r="G23" s="420"/>
      <c r="H23" s="420"/>
      <c r="I23" s="422" t="s">
        <v>218</v>
      </c>
      <c r="J23" s="423"/>
      <c r="L23" s="450"/>
      <c r="M23" s="453"/>
      <c r="N23" s="453"/>
      <c r="O23" s="453"/>
      <c r="P23" s="453"/>
      <c r="Q23" s="453"/>
      <c r="R23" s="453"/>
      <c r="S23" s="453"/>
      <c r="T23" s="456" t="s">
        <v>218</v>
      </c>
      <c r="U23" s="457"/>
    </row>
    <row r="24" spans="1:21" s="17" customFormat="1" ht="16.350000000000001" customHeight="1" thickBot="1" x14ac:dyDescent="0.25">
      <c r="A24" s="428"/>
      <c r="B24" s="421"/>
      <c r="C24" s="421"/>
      <c r="D24" s="430"/>
      <c r="E24" s="421"/>
      <c r="F24" s="421"/>
      <c r="G24" s="421"/>
      <c r="H24" s="421"/>
      <c r="I24" s="424" t="s">
        <v>219</v>
      </c>
      <c r="J24" s="425"/>
      <c r="L24" s="451"/>
      <c r="M24" s="454"/>
      <c r="N24" s="454"/>
      <c r="O24" s="454"/>
      <c r="P24" s="454"/>
      <c r="Q24" s="454"/>
      <c r="R24" s="454"/>
      <c r="S24" s="454"/>
      <c r="T24" s="458" t="s">
        <v>219</v>
      </c>
      <c r="U24" s="459"/>
    </row>
    <row r="25" spans="1:21" s="17" customFormat="1" ht="16.350000000000001" customHeight="1" x14ac:dyDescent="0.2">
      <c r="A25" s="54" t="s">
        <v>98</v>
      </c>
      <c r="B25" s="59">
        <f>+'2-Tuit &amp; Oth NGF Rev'!C7</f>
        <v>13642005</v>
      </c>
      <c r="C25" s="55">
        <v>2206102</v>
      </c>
      <c r="D25" s="92">
        <f t="shared" ref="D25:D31" si="4">IF(C25=0,"%",C25/B25)</f>
        <v>0.16171391228781987</v>
      </c>
      <c r="E25" s="55">
        <v>2206102</v>
      </c>
      <c r="F25" s="55">
        <v>200000</v>
      </c>
      <c r="G25" s="55">
        <v>725000</v>
      </c>
      <c r="H25" s="100">
        <f>B25+F25+G25</f>
        <v>14567005</v>
      </c>
      <c r="I25" s="93">
        <f>(C25+C27+C29)-(E25+E27+E29)</f>
        <v>0</v>
      </c>
      <c r="J25" s="94" t="str">
        <f>IF(I25&gt;0,"WARNING: IS subsidizing OS","Compliant")</f>
        <v>Compliant</v>
      </c>
      <c r="L25" s="269" t="s">
        <v>98</v>
      </c>
      <c r="M25" s="270">
        <f>+'2-Tuit &amp; Oth NGF Rev'!F7</f>
        <v>15281047</v>
      </c>
      <c r="N25" s="271">
        <v>1568065</v>
      </c>
      <c r="O25" s="272">
        <f t="shared" ref="O25:O31" si="5">IF(N25=0,"%",N25/M25)</f>
        <v>0.1026150236956931</v>
      </c>
      <c r="P25" s="271">
        <v>1568065</v>
      </c>
      <c r="Q25" s="271">
        <v>722321</v>
      </c>
      <c r="R25" s="271">
        <v>957209</v>
      </c>
      <c r="S25" s="273">
        <f t="shared" ref="S25:S30" si="6">M25+Q25+R25</f>
        <v>16960577</v>
      </c>
      <c r="T25" s="274">
        <f>(N25+N27+N29)-(P25+P27+P29)</f>
        <v>0</v>
      </c>
      <c r="U25" s="275" t="str">
        <f>IF(T25&gt;0,"WARNING: IS subsidizing OS","Compliant")</f>
        <v>Compliant</v>
      </c>
    </row>
    <row r="26" spans="1:21" s="17" customFormat="1" ht="16.350000000000001" customHeight="1" x14ac:dyDescent="0.2">
      <c r="A26" s="56" t="s">
        <v>99</v>
      </c>
      <c r="B26" s="60">
        <f>+'2-Tuit &amp; Oth NGF Rev'!C8</f>
        <v>15941271</v>
      </c>
      <c r="C26" s="55">
        <v>4072664</v>
      </c>
      <c r="D26" s="92">
        <f t="shared" si="4"/>
        <v>0.2554792525639894</v>
      </c>
      <c r="E26" s="55">
        <v>4072664</v>
      </c>
      <c r="F26" s="55">
        <v>800000</v>
      </c>
      <c r="G26" s="55">
        <f>0</f>
        <v>0</v>
      </c>
      <c r="H26" s="101">
        <f t="shared" ref="H26:H30" si="7">B26+F26+G26</f>
        <v>16741271</v>
      </c>
      <c r="L26" s="276" t="s">
        <v>99</v>
      </c>
      <c r="M26" s="270">
        <f>+'2-Tuit &amp; Oth NGF Rev'!F8</f>
        <v>17708941</v>
      </c>
      <c r="N26" s="271">
        <v>2061201</v>
      </c>
      <c r="O26" s="272">
        <f t="shared" si="5"/>
        <v>0.11639323887295124</v>
      </c>
      <c r="P26" s="271">
        <v>2061201</v>
      </c>
      <c r="Q26" s="271">
        <v>616629</v>
      </c>
      <c r="R26" s="271">
        <v>0</v>
      </c>
      <c r="S26" s="277">
        <f t="shared" si="6"/>
        <v>18325570</v>
      </c>
      <c r="T26" s="267"/>
      <c r="U26" s="267"/>
    </row>
    <row r="27" spans="1:21" s="17" customFormat="1" ht="15" customHeight="1" x14ac:dyDescent="0.2">
      <c r="A27" s="56" t="s">
        <v>100</v>
      </c>
      <c r="B27" s="60">
        <f>+'2-Tuit &amp; Oth NGF Rev'!C9</f>
        <v>2759235</v>
      </c>
      <c r="C27" s="55">
        <v>143446</v>
      </c>
      <c r="D27" s="92">
        <f t="shared" si="4"/>
        <v>5.1987598011767756E-2</v>
      </c>
      <c r="E27" s="55">
        <v>143446</v>
      </c>
      <c r="F27" s="55">
        <f>0</f>
        <v>0</v>
      </c>
      <c r="G27" s="55">
        <f>0</f>
        <v>0</v>
      </c>
      <c r="H27" s="101">
        <f t="shared" si="7"/>
        <v>2759235</v>
      </c>
      <c r="L27" s="276" t="s">
        <v>100</v>
      </c>
      <c r="M27" s="270">
        <f>+'2-Tuit &amp; Oth NGF Rev'!F9</f>
        <v>2789603</v>
      </c>
      <c r="N27" s="271">
        <v>123991</v>
      </c>
      <c r="O27" s="272">
        <f t="shared" si="5"/>
        <v>4.4447543252570346E-2</v>
      </c>
      <c r="P27" s="271">
        <v>123991</v>
      </c>
      <c r="Q27" s="271">
        <v>0</v>
      </c>
      <c r="R27" s="271">
        <v>0</v>
      </c>
      <c r="S27" s="277">
        <f t="shared" si="6"/>
        <v>2789603</v>
      </c>
      <c r="T27" s="267"/>
      <c r="U27" s="267"/>
    </row>
    <row r="28" spans="1:21" s="17" customFormat="1" ht="15" customHeight="1" x14ac:dyDescent="0.2">
      <c r="A28" s="56" t="s">
        <v>101</v>
      </c>
      <c r="B28" s="60">
        <f>+'2-Tuit &amp; Oth NGF Rev'!C10</f>
        <v>1174118</v>
      </c>
      <c r="C28" s="55">
        <v>123915</v>
      </c>
      <c r="D28" s="92">
        <f t="shared" si="4"/>
        <v>0.10553879593022167</v>
      </c>
      <c r="E28" s="55">
        <v>123915</v>
      </c>
      <c r="F28" s="55">
        <f>0</f>
        <v>0</v>
      </c>
      <c r="G28" s="55">
        <f>0</f>
        <v>0</v>
      </c>
      <c r="H28" s="101">
        <f t="shared" si="7"/>
        <v>1174118</v>
      </c>
      <c r="L28" s="276" t="s">
        <v>101</v>
      </c>
      <c r="M28" s="270">
        <f>+'2-Tuit &amp; Oth NGF Rev'!F10</f>
        <v>1141925</v>
      </c>
      <c r="N28" s="271">
        <v>63575</v>
      </c>
      <c r="O28" s="272">
        <f t="shared" si="5"/>
        <v>5.5673533725945225E-2</v>
      </c>
      <c r="P28" s="271">
        <v>63575</v>
      </c>
      <c r="Q28" s="271">
        <v>0</v>
      </c>
      <c r="R28" s="271">
        <v>0</v>
      </c>
      <c r="S28" s="277">
        <f t="shared" si="6"/>
        <v>1141925</v>
      </c>
      <c r="T28" s="267"/>
      <c r="U28" s="267"/>
    </row>
    <row r="29" spans="1:21" s="17" customFormat="1" ht="15" customHeight="1" x14ac:dyDescent="0.2">
      <c r="A29" s="56" t="s">
        <v>112</v>
      </c>
      <c r="B29" s="60">
        <f>+SUM('2-Tuit &amp; Oth NGF Rev'!C11+'2-Tuit &amp; Oth NGF Rev'!C13+'2-Tuit &amp; Oth NGF Rev'!C15+'2-Tuit &amp; Oth NGF Rev'!C17+'2-Tuit &amp; Oth NGF Rev'!C19)</f>
        <v>0</v>
      </c>
      <c r="C29" s="55">
        <f>0</f>
        <v>0</v>
      </c>
      <c r="D29" s="92" t="str">
        <f t="shared" si="4"/>
        <v>%</v>
      </c>
      <c r="E29" s="55">
        <f>0</f>
        <v>0</v>
      </c>
      <c r="F29" s="55">
        <f>0</f>
        <v>0</v>
      </c>
      <c r="G29" s="55">
        <f>0</f>
        <v>0</v>
      </c>
      <c r="H29" s="101">
        <f t="shared" si="7"/>
        <v>0</v>
      </c>
      <c r="L29" s="276" t="s">
        <v>112</v>
      </c>
      <c r="M29" s="270">
        <f>+'2-Tuit &amp; Oth NGF Rev'!F11</f>
        <v>0</v>
      </c>
      <c r="N29" s="271">
        <v>0</v>
      </c>
      <c r="O29" s="272" t="str">
        <f t="shared" si="5"/>
        <v>%</v>
      </c>
      <c r="P29" s="271">
        <v>0</v>
      </c>
      <c r="Q29" s="271">
        <v>0</v>
      </c>
      <c r="R29" s="271">
        <v>0</v>
      </c>
      <c r="S29" s="277">
        <f t="shared" si="6"/>
        <v>0</v>
      </c>
      <c r="T29" s="267"/>
      <c r="U29" s="267"/>
    </row>
    <row r="30" spans="1:21" s="17" customFormat="1" ht="15" customHeight="1" thickBot="1" x14ac:dyDescent="0.25">
      <c r="A30" s="57" t="s">
        <v>113</v>
      </c>
      <c r="B30" s="60">
        <f>+SUM('2-Tuit &amp; Oth NGF Rev'!C12+'2-Tuit &amp; Oth NGF Rev'!C14+'2-Tuit &amp; Oth NGF Rev'!C16+'2-Tuit &amp; Oth NGF Rev'!C18+'2-Tuit &amp; Oth NGF Rev'!C20)</f>
        <v>0</v>
      </c>
      <c r="C30" s="55">
        <f>0</f>
        <v>0</v>
      </c>
      <c r="D30" s="95" t="str">
        <f t="shared" si="4"/>
        <v>%</v>
      </c>
      <c r="E30" s="55">
        <f>0</f>
        <v>0</v>
      </c>
      <c r="F30" s="55">
        <f>0</f>
        <v>0</v>
      </c>
      <c r="G30" s="55">
        <f>0</f>
        <v>0</v>
      </c>
      <c r="H30" s="102">
        <f t="shared" si="7"/>
        <v>0</v>
      </c>
      <c r="L30" s="278" t="s">
        <v>113</v>
      </c>
      <c r="M30" s="270">
        <f>+'2-Tuit &amp; Oth NGF Rev'!F12</f>
        <v>0</v>
      </c>
      <c r="N30" s="271">
        <v>0</v>
      </c>
      <c r="O30" s="279" t="str">
        <f t="shared" si="5"/>
        <v>%</v>
      </c>
      <c r="P30" s="271">
        <v>0</v>
      </c>
      <c r="Q30" s="271">
        <v>0</v>
      </c>
      <c r="R30" s="271">
        <v>0</v>
      </c>
      <c r="S30" s="280">
        <f t="shared" si="6"/>
        <v>0</v>
      </c>
      <c r="T30" s="267"/>
      <c r="U30" s="267"/>
    </row>
    <row r="31" spans="1:21" s="17" customFormat="1" ht="15" customHeight="1" thickBot="1" x14ac:dyDescent="0.25">
      <c r="A31" s="58" t="s">
        <v>16</v>
      </c>
      <c r="B31" s="63">
        <f>SUM(B25:B30)</f>
        <v>33516629</v>
      </c>
      <c r="C31" s="63">
        <f t="shared" ref="C31:H31" si="8">SUM(C25:C30)</f>
        <v>6546127</v>
      </c>
      <c r="D31" s="96">
        <f t="shared" si="4"/>
        <v>0.19530982665350982</v>
      </c>
      <c r="E31" s="63">
        <f t="shared" si="8"/>
        <v>6546127</v>
      </c>
      <c r="F31" s="61">
        <f t="shared" si="8"/>
        <v>1000000</v>
      </c>
      <c r="G31" s="61">
        <f t="shared" si="8"/>
        <v>725000</v>
      </c>
      <c r="H31" s="99">
        <f t="shared" si="8"/>
        <v>35241629</v>
      </c>
      <c r="L31" s="281" t="s">
        <v>16</v>
      </c>
      <c r="M31" s="282">
        <f t="shared" ref="M31:N31" si="9">SUM(M25:M30)</f>
        <v>36921516</v>
      </c>
      <c r="N31" s="282">
        <f t="shared" si="9"/>
        <v>3816832</v>
      </c>
      <c r="O31" s="283">
        <f t="shared" si="5"/>
        <v>0.10337690359193268</v>
      </c>
      <c r="P31" s="282">
        <f t="shared" ref="P31:S31" si="10">SUM(P25:P30)</f>
        <v>3816832</v>
      </c>
      <c r="Q31" s="284">
        <f t="shared" si="10"/>
        <v>1338950</v>
      </c>
      <c r="R31" s="284">
        <f t="shared" si="10"/>
        <v>957209</v>
      </c>
      <c r="S31" s="285">
        <f t="shared" si="10"/>
        <v>39217675</v>
      </c>
      <c r="T31" s="267"/>
      <c r="U31" s="295"/>
    </row>
    <row r="32" spans="1:21" s="17" customFormat="1" ht="15" customHeight="1" x14ac:dyDescent="0.2">
      <c r="A32" s="431"/>
      <c r="B32" s="431"/>
      <c r="C32" s="431"/>
      <c r="D32" s="431"/>
      <c r="E32" s="431"/>
      <c r="L32" s="267"/>
      <c r="M32" s="267"/>
      <c r="N32" s="267"/>
      <c r="O32" s="267"/>
      <c r="P32" s="267"/>
      <c r="Q32" s="267"/>
      <c r="R32" s="267"/>
      <c r="S32" s="267"/>
      <c r="T32" s="267"/>
      <c r="U32" s="267"/>
    </row>
    <row r="33" spans="1:23" s="17" customFormat="1" ht="15" customHeight="1" x14ac:dyDescent="0.2">
      <c r="A33" s="426" t="s">
        <v>150</v>
      </c>
      <c r="B33" s="426"/>
      <c r="C33" s="426"/>
      <c r="D33" s="426"/>
      <c r="E33" s="426"/>
      <c r="F33" s="426"/>
      <c r="G33" s="426"/>
      <c r="H33" s="426"/>
      <c r="L33" s="446" t="s">
        <v>286</v>
      </c>
      <c r="M33" s="447"/>
      <c r="N33" s="447"/>
      <c r="O33" s="447"/>
      <c r="P33" s="447"/>
      <c r="Q33" s="447"/>
      <c r="R33" s="447"/>
      <c r="S33" s="448"/>
      <c r="T33" s="267"/>
      <c r="U33" s="267"/>
    </row>
    <row r="34" spans="1:23" ht="15" customHeight="1" x14ac:dyDescent="0.2">
      <c r="A34" s="427" t="s">
        <v>22</v>
      </c>
      <c r="B34" s="418" t="s">
        <v>211</v>
      </c>
      <c r="C34" s="418" t="s">
        <v>158</v>
      </c>
      <c r="D34" s="429" t="s">
        <v>115</v>
      </c>
      <c r="E34" s="418" t="s">
        <v>23</v>
      </c>
      <c r="F34" s="418" t="s">
        <v>76</v>
      </c>
      <c r="G34" s="418" t="s">
        <v>217</v>
      </c>
      <c r="H34" s="419" t="s">
        <v>220</v>
      </c>
      <c r="L34" s="449" t="s">
        <v>22</v>
      </c>
      <c r="M34" s="452" t="s">
        <v>211</v>
      </c>
      <c r="N34" s="452" t="s">
        <v>158</v>
      </c>
      <c r="O34" s="452" t="s">
        <v>115</v>
      </c>
      <c r="P34" s="452" t="s">
        <v>23</v>
      </c>
      <c r="Q34" s="452" t="s">
        <v>76</v>
      </c>
      <c r="R34" s="452" t="s">
        <v>217</v>
      </c>
      <c r="S34" s="455" t="s">
        <v>220</v>
      </c>
      <c r="T34" s="268"/>
      <c r="U34" s="268"/>
    </row>
    <row r="35" spans="1:23" ht="12.6" customHeight="1" thickBot="1" x14ac:dyDescent="0.25">
      <c r="A35" s="427"/>
      <c r="B35" s="419"/>
      <c r="C35" s="419"/>
      <c r="D35" s="429"/>
      <c r="E35" s="419"/>
      <c r="F35" s="419"/>
      <c r="G35" s="419"/>
      <c r="H35" s="419"/>
      <c r="I35" s="17"/>
      <c r="L35" s="450"/>
      <c r="M35" s="453"/>
      <c r="N35" s="453"/>
      <c r="O35" s="453"/>
      <c r="P35" s="453"/>
      <c r="Q35" s="453"/>
      <c r="R35" s="453"/>
      <c r="S35" s="453"/>
      <c r="T35" s="267"/>
      <c r="U35" s="267"/>
    </row>
    <row r="36" spans="1:23" s="17" customFormat="1" ht="15" customHeight="1" x14ac:dyDescent="0.2">
      <c r="A36" s="427"/>
      <c r="B36" s="420"/>
      <c r="C36" s="420"/>
      <c r="D36" s="429"/>
      <c r="E36" s="420"/>
      <c r="F36" s="420"/>
      <c r="G36" s="420"/>
      <c r="H36" s="420"/>
      <c r="I36" s="422" t="s">
        <v>218</v>
      </c>
      <c r="J36" s="423"/>
      <c r="L36" s="450"/>
      <c r="M36" s="453"/>
      <c r="N36" s="453"/>
      <c r="O36" s="453"/>
      <c r="P36" s="453"/>
      <c r="Q36" s="453"/>
      <c r="R36" s="453"/>
      <c r="S36" s="453"/>
      <c r="T36" s="456" t="s">
        <v>218</v>
      </c>
      <c r="U36" s="457"/>
    </row>
    <row r="37" spans="1:23" s="17" customFormat="1" ht="16.350000000000001" customHeight="1" thickBot="1" x14ac:dyDescent="0.25">
      <c r="A37" s="428"/>
      <c r="B37" s="421"/>
      <c r="C37" s="421"/>
      <c r="D37" s="430"/>
      <c r="E37" s="421"/>
      <c r="F37" s="421"/>
      <c r="G37" s="421"/>
      <c r="H37" s="421"/>
      <c r="I37" s="424" t="s">
        <v>219</v>
      </c>
      <c r="J37" s="425"/>
      <c r="L37" s="451"/>
      <c r="M37" s="454"/>
      <c r="N37" s="454"/>
      <c r="O37" s="454"/>
      <c r="P37" s="454"/>
      <c r="Q37" s="454"/>
      <c r="R37" s="454"/>
      <c r="S37" s="454"/>
      <c r="T37" s="458" t="s">
        <v>219</v>
      </c>
      <c r="U37" s="459"/>
    </row>
    <row r="38" spans="1:23" s="17" customFormat="1" ht="16.350000000000001" customHeight="1" x14ac:dyDescent="0.2">
      <c r="A38" s="54" t="s">
        <v>98</v>
      </c>
      <c r="B38" s="59">
        <f>+'2-Tuit &amp; Oth NGF Rev'!D7</f>
        <v>14453414.347004768</v>
      </c>
      <c r="C38" s="55">
        <v>2206102</v>
      </c>
      <c r="D38" s="92">
        <f t="shared" ref="D38:D44" si="11">IF(C38=0,"%",C38/B38)</f>
        <v>0.15263535293701577</v>
      </c>
      <c r="E38" s="55">
        <v>2206102</v>
      </c>
      <c r="F38" s="55">
        <v>200000</v>
      </c>
      <c r="G38" s="55">
        <v>725000</v>
      </c>
      <c r="H38" s="100">
        <f>B38+F38+G38</f>
        <v>15378414.347004768</v>
      </c>
      <c r="I38" s="93">
        <f>(C38+C40+C42)-(E38+E40+E42)</f>
        <v>0</v>
      </c>
      <c r="J38" s="94" t="str">
        <f>IF(I38&gt;0,"WARNING: IS subsidizing OS","Compliant")</f>
        <v>Compliant</v>
      </c>
      <c r="L38" s="269" t="s">
        <v>98</v>
      </c>
      <c r="M38" s="270">
        <f>+'2-Tuit &amp; Oth NGF Rev'!G7</f>
        <v>16042365</v>
      </c>
      <c r="N38" s="55">
        <v>2156102</v>
      </c>
      <c r="O38" s="272">
        <f t="shared" ref="O38:O44" si="12">IF(N38=0,"%",N38/M38)</f>
        <v>0.13440050765582257</v>
      </c>
      <c r="P38" s="55">
        <v>2156102</v>
      </c>
      <c r="Q38" s="271">
        <v>1400902</v>
      </c>
      <c r="R38" s="271">
        <v>1000000</v>
      </c>
      <c r="S38" s="273">
        <f t="shared" ref="S38:S43" si="13">M38+Q38+R38</f>
        <v>18443267</v>
      </c>
      <c r="T38" s="274">
        <f>(N38+N40+N42)-(P38+P40+P42)</f>
        <v>0</v>
      </c>
      <c r="U38" s="275" t="str">
        <f>IF(T38&gt;0,"WARNING: IS subsidizing OS","Compliant")</f>
        <v>Compliant</v>
      </c>
      <c r="W38" s="97"/>
    </row>
    <row r="39" spans="1:23" s="17" customFormat="1" ht="16.350000000000001" customHeight="1" x14ac:dyDescent="0.2">
      <c r="A39" s="56" t="s">
        <v>99</v>
      </c>
      <c r="B39" s="62">
        <f>+'2-Tuit &amp; Oth NGF Rev'!D8</f>
        <v>16524689.917463727</v>
      </c>
      <c r="C39" s="55">
        <v>4072664</v>
      </c>
      <c r="D39" s="92">
        <f t="shared" si="11"/>
        <v>0.2464593296662046</v>
      </c>
      <c r="E39" s="55">
        <v>4072664</v>
      </c>
      <c r="F39" s="55">
        <v>800000</v>
      </c>
      <c r="G39" s="55">
        <f>0</f>
        <v>0</v>
      </c>
      <c r="H39" s="101">
        <f t="shared" ref="H39:H43" si="14">B39+F39+G39</f>
        <v>17324689.917463727</v>
      </c>
      <c r="L39" s="276" t="s">
        <v>99</v>
      </c>
      <c r="M39" s="270">
        <f>+'2-Tuit &amp; Oth NGF Rev'!G8</f>
        <v>18175459</v>
      </c>
      <c r="N39" s="55">
        <v>3572664</v>
      </c>
      <c r="O39" s="272">
        <f t="shared" si="12"/>
        <v>0.19656526968589899</v>
      </c>
      <c r="P39" s="55">
        <v>3572664</v>
      </c>
      <c r="Q39" s="271">
        <v>802485</v>
      </c>
      <c r="R39" s="271">
        <v>0</v>
      </c>
      <c r="S39" s="277">
        <f t="shared" si="13"/>
        <v>18977944</v>
      </c>
      <c r="T39" s="267"/>
      <c r="U39" s="267"/>
      <c r="W39" s="97"/>
    </row>
    <row r="40" spans="1:23" s="17" customFormat="1" ht="16.350000000000001" customHeight="1" x14ac:dyDescent="0.2">
      <c r="A40" s="56" t="s">
        <v>100</v>
      </c>
      <c r="B40" s="62">
        <f>+'2-Tuit &amp; Oth NGF Rev'!D9</f>
        <v>2621478.9671394955</v>
      </c>
      <c r="C40" s="55">
        <v>143446</v>
      </c>
      <c r="D40" s="92">
        <f t="shared" si="11"/>
        <v>5.4719493003037654E-2</v>
      </c>
      <c r="E40" s="55">
        <v>143446</v>
      </c>
      <c r="F40" s="55">
        <f>0</f>
        <v>0</v>
      </c>
      <c r="G40" s="55">
        <f>0</f>
        <v>0</v>
      </c>
      <c r="H40" s="101">
        <f t="shared" si="14"/>
        <v>2621478.9671394955</v>
      </c>
      <c r="L40" s="276" t="s">
        <v>100</v>
      </c>
      <c r="M40" s="270">
        <f>+'2-Tuit &amp; Oth NGF Rev'!G9</f>
        <v>2992913</v>
      </c>
      <c r="N40" s="55">
        <v>143446</v>
      </c>
      <c r="O40" s="272">
        <f t="shared" si="12"/>
        <v>4.7928556560113841E-2</v>
      </c>
      <c r="P40" s="55">
        <v>143446</v>
      </c>
      <c r="Q40" s="271">
        <v>0</v>
      </c>
      <c r="R40" s="271">
        <v>0</v>
      </c>
      <c r="S40" s="277">
        <f t="shared" si="13"/>
        <v>2992913</v>
      </c>
      <c r="T40" s="267"/>
      <c r="U40" s="267"/>
    </row>
    <row r="41" spans="1:23" s="17" customFormat="1" ht="15" customHeight="1" x14ac:dyDescent="0.2">
      <c r="A41" s="56" t="s">
        <v>101</v>
      </c>
      <c r="B41" s="62">
        <f>+'2-Tuit &amp; Oth NGF Rev'!D10</f>
        <v>1257710.9283920131</v>
      </c>
      <c r="C41" s="55">
        <v>123915</v>
      </c>
      <c r="D41" s="92">
        <f t="shared" si="11"/>
        <v>9.852422937791093E-2</v>
      </c>
      <c r="E41" s="55">
        <v>123915</v>
      </c>
      <c r="F41" s="55">
        <f>0</f>
        <v>0</v>
      </c>
      <c r="G41" s="55">
        <f>0</f>
        <v>0</v>
      </c>
      <c r="H41" s="101">
        <f t="shared" si="14"/>
        <v>1257710.9283920131</v>
      </c>
      <c r="L41" s="276" t="s">
        <v>101</v>
      </c>
      <c r="M41" s="270">
        <f>+'2-Tuit &amp; Oth NGF Rev'!G10</f>
        <v>1234704</v>
      </c>
      <c r="N41" s="55">
        <v>123915</v>
      </c>
      <c r="O41" s="272">
        <f t="shared" si="12"/>
        <v>0.10036008630408584</v>
      </c>
      <c r="P41" s="55">
        <v>123915</v>
      </c>
      <c r="Q41" s="271">
        <v>0</v>
      </c>
      <c r="R41" s="271">
        <v>0</v>
      </c>
      <c r="S41" s="277">
        <f t="shared" si="13"/>
        <v>1234704</v>
      </c>
      <c r="T41" s="267"/>
      <c r="U41" s="267"/>
      <c r="W41" s="97"/>
    </row>
    <row r="42" spans="1:23" s="17" customFormat="1" ht="15" customHeight="1" x14ac:dyDescent="0.2">
      <c r="A42" s="56" t="s">
        <v>112</v>
      </c>
      <c r="B42" s="60">
        <f>+SUM('2-Tuit &amp; Oth NGF Rev'!D11+'2-Tuit &amp; Oth NGF Rev'!D13+'2-Tuit &amp; Oth NGF Rev'!D15+'2-Tuit &amp; Oth NGF Rev'!D17+'2-Tuit &amp; Oth NGF Rev'!D19)</f>
        <v>0</v>
      </c>
      <c r="C42" s="55">
        <f>0</f>
        <v>0</v>
      </c>
      <c r="D42" s="92" t="str">
        <f t="shared" si="11"/>
        <v>%</v>
      </c>
      <c r="E42" s="55">
        <f>0</f>
        <v>0</v>
      </c>
      <c r="F42" s="55">
        <f>0</f>
        <v>0</v>
      </c>
      <c r="G42" s="55">
        <f>0</f>
        <v>0</v>
      </c>
      <c r="H42" s="101">
        <f t="shared" si="14"/>
        <v>0</v>
      </c>
      <c r="L42" s="276" t="s">
        <v>112</v>
      </c>
      <c r="M42" s="270">
        <f>+'2-Tuit &amp; Oth NGF Rev'!G11</f>
        <v>0</v>
      </c>
      <c r="N42" s="55">
        <f>0</f>
        <v>0</v>
      </c>
      <c r="O42" s="272" t="str">
        <f t="shared" si="12"/>
        <v>%</v>
      </c>
      <c r="P42" s="55">
        <f>0</f>
        <v>0</v>
      </c>
      <c r="Q42" s="271">
        <v>0</v>
      </c>
      <c r="R42" s="271">
        <v>0</v>
      </c>
      <c r="S42" s="277">
        <f t="shared" si="13"/>
        <v>0</v>
      </c>
      <c r="T42" s="267"/>
      <c r="U42" s="267"/>
    </row>
    <row r="43" spans="1:23" s="17" customFormat="1" ht="15" customHeight="1" thickBot="1" x14ac:dyDescent="0.25">
      <c r="A43" s="57" t="s">
        <v>113</v>
      </c>
      <c r="B43" s="60">
        <f>+SUM('2-Tuit &amp; Oth NGF Rev'!D12+'2-Tuit &amp; Oth NGF Rev'!D14+'2-Tuit &amp; Oth NGF Rev'!D16+'2-Tuit &amp; Oth NGF Rev'!D18+'2-Tuit &amp; Oth NGF Rev'!D20)</f>
        <v>0</v>
      </c>
      <c r="C43" s="55">
        <f>0</f>
        <v>0</v>
      </c>
      <c r="D43" s="92" t="str">
        <f t="shared" si="11"/>
        <v>%</v>
      </c>
      <c r="E43" s="55">
        <f>0</f>
        <v>0</v>
      </c>
      <c r="F43" s="55">
        <f>0</f>
        <v>0</v>
      </c>
      <c r="G43" s="55">
        <f>0</f>
        <v>0</v>
      </c>
      <c r="H43" s="102">
        <f t="shared" si="14"/>
        <v>0</v>
      </c>
      <c r="L43" s="278" t="s">
        <v>113</v>
      </c>
      <c r="M43" s="270">
        <f>+'2-Tuit &amp; Oth NGF Rev'!G12</f>
        <v>0</v>
      </c>
      <c r="N43" s="55">
        <f>0</f>
        <v>0</v>
      </c>
      <c r="O43" s="279" t="str">
        <f t="shared" si="12"/>
        <v>%</v>
      </c>
      <c r="P43" s="55">
        <f>0</f>
        <v>0</v>
      </c>
      <c r="Q43" s="271">
        <v>0</v>
      </c>
      <c r="R43" s="271">
        <v>0</v>
      </c>
      <c r="S43" s="280">
        <f t="shared" si="13"/>
        <v>0</v>
      </c>
      <c r="T43" s="267"/>
      <c r="U43" s="267"/>
    </row>
    <row r="44" spans="1:23" s="17" customFormat="1" ht="15" customHeight="1" thickBot="1" x14ac:dyDescent="0.25">
      <c r="A44" s="58" t="s">
        <v>16</v>
      </c>
      <c r="B44" s="63">
        <f>SUM(B38:B43)</f>
        <v>34857294.160000004</v>
      </c>
      <c r="C44" s="63">
        <f t="shared" ref="C44:H44" si="15">SUM(C38:C43)</f>
        <v>6546127</v>
      </c>
      <c r="D44" s="96">
        <f t="shared" si="11"/>
        <v>0.18779791024375941</v>
      </c>
      <c r="E44" s="63">
        <f t="shared" si="15"/>
        <v>6546127</v>
      </c>
      <c r="F44" s="61">
        <f t="shared" si="15"/>
        <v>1000000</v>
      </c>
      <c r="G44" s="61">
        <f t="shared" si="15"/>
        <v>725000</v>
      </c>
      <c r="H44" s="99">
        <f t="shared" si="15"/>
        <v>36582294.160000004</v>
      </c>
      <c r="L44" s="281" t="s">
        <v>16</v>
      </c>
      <c r="M44" s="282">
        <f t="shared" ref="M44:N44" si="16">SUM(M38:M43)</f>
        <v>38445441</v>
      </c>
      <c r="N44" s="282">
        <f t="shared" si="16"/>
        <v>5996127</v>
      </c>
      <c r="O44" s="283">
        <f t="shared" si="12"/>
        <v>0.15596457847888909</v>
      </c>
      <c r="P44" s="282">
        <f t="shared" ref="P44:S44" si="17">SUM(P38:P43)</f>
        <v>5996127</v>
      </c>
      <c r="Q44" s="284">
        <f t="shared" si="17"/>
        <v>2203387</v>
      </c>
      <c r="R44" s="284">
        <f t="shared" si="17"/>
        <v>1000000</v>
      </c>
      <c r="S44" s="285">
        <f t="shared" si="17"/>
        <v>41648828</v>
      </c>
      <c r="T44" s="267"/>
      <c r="U44" s="267"/>
    </row>
    <row r="45" spans="1:23" s="17" customFormat="1" ht="15" customHeight="1" x14ac:dyDescent="0.2">
      <c r="A45" s="416"/>
      <c r="B45" s="416"/>
      <c r="C45" s="416"/>
      <c r="D45" s="416"/>
      <c r="E45" s="416"/>
      <c r="L45" s="267"/>
      <c r="M45" s="267"/>
      <c r="N45" s="267"/>
      <c r="O45" s="267"/>
      <c r="P45" s="267"/>
      <c r="Q45" s="267"/>
      <c r="R45" s="267"/>
      <c r="S45" s="267"/>
      <c r="T45" s="267"/>
      <c r="U45" s="267"/>
    </row>
    <row r="46" spans="1:23" s="17" customFormat="1" ht="15" customHeight="1" x14ac:dyDescent="0.2">
      <c r="A46" s="426" t="s">
        <v>151</v>
      </c>
      <c r="B46" s="426"/>
      <c r="C46" s="426"/>
      <c r="D46" s="426"/>
      <c r="E46" s="426"/>
      <c r="F46" s="426"/>
      <c r="G46" s="426"/>
      <c r="H46" s="426"/>
      <c r="L46" s="446" t="s">
        <v>287</v>
      </c>
      <c r="M46" s="447"/>
      <c r="N46" s="447"/>
      <c r="O46" s="447"/>
      <c r="P46" s="447"/>
      <c r="Q46" s="447"/>
      <c r="R46" s="447"/>
      <c r="S46" s="448"/>
      <c r="T46" s="267"/>
      <c r="U46" s="267"/>
    </row>
    <row r="47" spans="1:23" ht="15" customHeight="1" x14ac:dyDescent="0.2">
      <c r="A47" s="427" t="s">
        <v>22</v>
      </c>
      <c r="B47" s="418" t="s">
        <v>211</v>
      </c>
      <c r="C47" s="418" t="s">
        <v>158</v>
      </c>
      <c r="D47" s="429" t="s">
        <v>115</v>
      </c>
      <c r="E47" s="418" t="s">
        <v>23</v>
      </c>
      <c r="F47" s="418" t="s">
        <v>76</v>
      </c>
      <c r="G47" s="418" t="s">
        <v>217</v>
      </c>
      <c r="H47" s="419" t="s">
        <v>220</v>
      </c>
      <c r="L47" s="449" t="s">
        <v>22</v>
      </c>
      <c r="M47" s="452" t="s">
        <v>211</v>
      </c>
      <c r="N47" s="452" t="s">
        <v>158</v>
      </c>
      <c r="O47" s="452" t="s">
        <v>115</v>
      </c>
      <c r="P47" s="452" t="s">
        <v>23</v>
      </c>
      <c r="Q47" s="452" t="s">
        <v>76</v>
      </c>
      <c r="R47" s="452" t="s">
        <v>217</v>
      </c>
      <c r="S47" s="455" t="s">
        <v>220</v>
      </c>
      <c r="T47" s="268"/>
      <c r="U47" s="268"/>
    </row>
    <row r="48" spans="1:23" ht="15" customHeight="1" thickBot="1" x14ac:dyDescent="0.25">
      <c r="A48" s="427"/>
      <c r="B48" s="419"/>
      <c r="C48" s="419"/>
      <c r="D48" s="429"/>
      <c r="E48" s="419"/>
      <c r="F48" s="419"/>
      <c r="G48" s="419"/>
      <c r="H48" s="419"/>
      <c r="I48" s="17"/>
      <c r="L48" s="450"/>
      <c r="M48" s="453"/>
      <c r="N48" s="453"/>
      <c r="O48" s="453"/>
      <c r="P48" s="453"/>
      <c r="Q48" s="453"/>
      <c r="R48" s="453"/>
      <c r="S48" s="453"/>
      <c r="T48" s="267"/>
      <c r="U48" s="267"/>
    </row>
    <row r="49" spans="1:21" ht="15" customHeight="1" x14ac:dyDescent="0.2">
      <c r="A49" s="427"/>
      <c r="B49" s="420"/>
      <c r="C49" s="420"/>
      <c r="D49" s="429"/>
      <c r="E49" s="420"/>
      <c r="F49" s="420"/>
      <c r="G49" s="420"/>
      <c r="H49" s="420"/>
      <c r="I49" s="422" t="s">
        <v>218</v>
      </c>
      <c r="J49" s="423"/>
      <c r="L49" s="450"/>
      <c r="M49" s="453"/>
      <c r="N49" s="453"/>
      <c r="O49" s="453"/>
      <c r="P49" s="453"/>
      <c r="Q49" s="453"/>
      <c r="R49" s="453"/>
      <c r="S49" s="453"/>
      <c r="T49" s="456" t="s">
        <v>218</v>
      </c>
      <c r="U49" s="457"/>
    </row>
    <row r="50" spans="1:21" ht="15" customHeight="1" thickBot="1" x14ac:dyDescent="0.25">
      <c r="A50" s="428"/>
      <c r="B50" s="421"/>
      <c r="C50" s="421"/>
      <c r="D50" s="430"/>
      <c r="E50" s="421"/>
      <c r="F50" s="421"/>
      <c r="G50" s="421"/>
      <c r="H50" s="421"/>
      <c r="I50" s="424" t="s">
        <v>219</v>
      </c>
      <c r="J50" s="425"/>
      <c r="L50" s="451"/>
      <c r="M50" s="454"/>
      <c r="N50" s="454"/>
      <c r="O50" s="454"/>
      <c r="P50" s="454"/>
      <c r="Q50" s="454"/>
      <c r="R50" s="454"/>
      <c r="S50" s="454"/>
      <c r="T50" s="458" t="s">
        <v>219</v>
      </c>
      <c r="U50" s="459"/>
    </row>
    <row r="51" spans="1:21" ht="15" x14ac:dyDescent="0.2">
      <c r="A51" s="54" t="s">
        <v>98</v>
      </c>
      <c r="B51" s="59">
        <f>+'2-Tuit &amp; Oth NGF Rev'!E7</f>
        <v>15031550.920884959</v>
      </c>
      <c r="C51" s="55">
        <v>2206102</v>
      </c>
      <c r="D51" s="92">
        <f t="shared" ref="D51:D57" si="18">IF(C51=0,"%",C51/B51)</f>
        <v>0.14676476243943823</v>
      </c>
      <c r="E51" s="55">
        <v>2206102</v>
      </c>
      <c r="F51" s="55">
        <v>200000</v>
      </c>
      <c r="G51" s="55">
        <v>725000</v>
      </c>
      <c r="H51" s="100">
        <f>B51+F51+G51</f>
        <v>15956550.920884959</v>
      </c>
      <c r="I51" s="93">
        <f>(C51+C53+C55)-(E51+E53+E55)</f>
        <v>0</v>
      </c>
      <c r="J51" s="94" t="str">
        <f>IF(I51&gt;0,"WARNING: IS subsidizing OS","Compliant")</f>
        <v>Compliant</v>
      </c>
      <c r="L51" s="269" t="s">
        <v>98</v>
      </c>
      <c r="M51" s="270">
        <f>+'2-Tuit &amp; Oth NGF Rev'!H7</f>
        <v>16684060</v>
      </c>
      <c r="N51" s="55">
        <v>2156102</v>
      </c>
      <c r="O51" s="272">
        <f t="shared" ref="O51:O57" si="19">IF(N51=0,"%",N51/M51)</f>
        <v>0.12923125426305107</v>
      </c>
      <c r="P51" s="55">
        <v>2156102</v>
      </c>
      <c r="Q51" s="271">
        <v>1400902</v>
      </c>
      <c r="R51" s="271">
        <v>1000000</v>
      </c>
      <c r="S51" s="273">
        <f t="shared" ref="S51:S56" si="20">M51+Q51+R51</f>
        <v>19084962</v>
      </c>
      <c r="T51" s="274">
        <f>(N51+N53+N55)-(P51+P53+P55)</f>
        <v>0</v>
      </c>
      <c r="U51" s="275" t="str">
        <f>IF(T51&gt;0,"WARNING: IS subsidizing OS","Compliant")</f>
        <v>Compliant</v>
      </c>
    </row>
    <row r="52" spans="1:21" ht="15" x14ac:dyDescent="0.2">
      <c r="A52" s="56" t="s">
        <v>99</v>
      </c>
      <c r="B52" s="62">
        <f>+'2-Tuit &amp; Oth NGF Rev'!E8</f>
        <v>17185677.514162276</v>
      </c>
      <c r="C52" s="55">
        <v>4072664</v>
      </c>
      <c r="D52" s="92">
        <f t="shared" si="18"/>
        <v>0.23698012467904289</v>
      </c>
      <c r="E52" s="55">
        <v>4072664</v>
      </c>
      <c r="F52" s="55">
        <v>800000</v>
      </c>
      <c r="G52" s="55">
        <f>0</f>
        <v>0</v>
      </c>
      <c r="H52" s="101">
        <f t="shared" ref="H52:H56" si="21">B52+F52+G52</f>
        <v>17985677.514162276</v>
      </c>
      <c r="L52" s="276" t="s">
        <v>99</v>
      </c>
      <c r="M52" s="270">
        <f>+'2-Tuit &amp; Oth NGF Rev'!H8</f>
        <v>18902477</v>
      </c>
      <c r="N52" s="55">
        <v>3572664</v>
      </c>
      <c r="O52" s="272">
        <f t="shared" si="19"/>
        <v>0.18900507060529687</v>
      </c>
      <c r="P52" s="55">
        <v>3572664</v>
      </c>
      <c r="Q52" s="271">
        <v>802485</v>
      </c>
      <c r="R52" s="271">
        <v>0</v>
      </c>
      <c r="S52" s="277">
        <f t="shared" si="20"/>
        <v>19704962</v>
      </c>
      <c r="T52" s="267"/>
      <c r="U52" s="267"/>
    </row>
    <row r="53" spans="1:21" ht="15" x14ac:dyDescent="0.2">
      <c r="A53" s="56" t="s">
        <v>100</v>
      </c>
      <c r="B53" s="62">
        <f>+'2-Tuit &amp; Oth NGF Rev'!E9</f>
        <v>2726338.1258250754</v>
      </c>
      <c r="C53" s="55">
        <v>143446</v>
      </c>
      <c r="D53" s="92">
        <f t="shared" si="18"/>
        <v>5.2614897118305436E-2</v>
      </c>
      <c r="E53" s="55">
        <v>143446</v>
      </c>
      <c r="F53" s="55">
        <f>0</f>
        <v>0</v>
      </c>
      <c r="G53" s="55">
        <f>0</f>
        <v>0</v>
      </c>
      <c r="H53" s="101">
        <f t="shared" si="21"/>
        <v>2726338.1258250754</v>
      </c>
      <c r="L53" s="276" t="s">
        <v>100</v>
      </c>
      <c r="M53" s="270">
        <f>+'2-Tuit &amp; Oth NGF Rev'!H9</f>
        <v>3112630</v>
      </c>
      <c r="N53" s="55">
        <v>143446</v>
      </c>
      <c r="O53" s="272">
        <f t="shared" si="19"/>
        <v>4.6085143431760282E-2</v>
      </c>
      <c r="P53" s="55">
        <v>143446</v>
      </c>
      <c r="Q53" s="271">
        <v>0</v>
      </c>
      <c r="R53" s="271">
        <v>0</v>
      </c>
      <c r="S53" s="277">
        <f t="shared" si="20"/>
        <v>3112630</v>
      </c>
      <c r="T53" s="267"/>
      <c r="U53" s="267"/>
    </row>
    <row r="54" spans="1:21" ht="15" x14ac:dyDescent="0.2">
      <c r="A54" s="56" t="s">
        <v>101</v>
      </c>
      <c r="B54" s="62">
        <f>+'2-Tuit &amp; Oth NGF Rev'!E10</f>
        <v>1308019.3655276936</v>
      </c>
      <c r="C54" s="55">
        <v>123915</v>
      </c>
      <c r="D54" s="92">
        <f t="shared" si="18"/>
        <v>9.4734835940298967E-2</v>
      </c>
      <c r="E54" s="55">
        <v>123915</v>
      </c>
      <c r="F54" s="55">
        <f>0</f>
        <v>0</v>
      </c>
      <c r="G54" s="55">
        <f>0</f>
        <v>0</v>
      </c>
      <c r="H54" s="101">
        <f t="shared" si="21"/>
        <v>1308019.3655276936</v>
      </c>
      <c r="L54" s="276" t="s">
        <v>101</v>
      </c>
      <c r="M54" s="270">
        <f>+'2-Tuit &amp; Oth NGF Rev'!H10</f>
        <v>1284092</v>
      </c>
      <c r="N54" s="55">
        <v>123915</v>
      </c>
      <c r="O54" s="272">
        <f t="shared" si="19"/>
        <v>9.6500095008768841E-2</v>
      </c>
      <c r="P54" s="55">
        <v>123915</v>
      </c>
      <c r="Q54" s="271">
        <v>0</v>
      </c>
      <c r="R54" s="271">
        <v>0</v>
      </c>
      <c r="S54" s="277">
        <f t="shared" si="20"/>
        <v>1284092</v>
      </c>
      <c r="T54" s="267"/>
      <c r="U54" s="267"/>
    </row>
    <row r="55" spans="1:21" ht="15" x14ac:dyDescent="0.2">
      <c r="A55" s="56" t="s">
        <v>112</v>
      </c>
      <c r="B55" s="60">
        <f>+SUM('2-Tuit &amp; Oth NGF Rev'!E11+'2-Tuit &amp; Oth NGF Rev'!E13+'2-Tuit &amp; Oth NGF Rev'!E15+'2-Tuit &amp; Oth NGF Rev'!E17+'2-Tuit &amp; Oth NGF Rev'!E19)</f>
        <v>0</v>
      </c>
      <c r="C55" s="55">
        <f>0</f>
        <v>0</v>
      </c>
      <c r="D55" s="92" t="str">
        <f t="shared" si="18"/>
        <v>%</v>
      </c>
      <c r="E55" s="55">
        <f>0</f>
        <v>0</v>
      </c>
      <c r="F55" s="55">
        <f>0</f>
        <v>0</v>
      </c>
      <c r="G55" s="55">
        <f>0</f>
        <v>0</v>
      </c>
      <c r="H55" s="101">
        <f t="shared" si="21"/>
        <v>0</v>
      </c>
      <c r="L55" s="276" t="s">
        <v>112</v>
      </c>
      <c r="M55" s="270">
        <f>+'2-Tuit &amp; Oth NGF Rev'!H11</f>
        <v>0</v>
      </c>
      <c r="N55" s="55">
        <f>0</f>
        <v>0</v>
      </c>
      <c r="O55" s="272" t="str">
        <f t="shared" si="19"/>
        <v>%</v>
      </c>
      <c r="P55" s="55">
        <f>0</f>
        <v>0</v>
      </c>
      <c r="Q55" s="271">
        <v>0</v>
      </c>
      <c r="R55" s="271">
        <v>0</v>
      </c>
      <c r="S55" s="277">
        <f t="shared" si="20"/>
        <v>0</v>
      </c>
      <c r="T55" s="267"/>
      <c r="U55" s="267"/>
    </row>
    <row r="56" spans="1:21" ht="15.75" thickBot="1" x14ac:dyDescent="0.25">
      <c r="A56" s="57" t="s">
        <v>113</v>
      </c>
      <c r="B56" s="60">
        <f>+SUM('2-Tuit &amp; Oth NGF Rev'!E12+'2-Tuit &amp; Oth NGF Rev'!E14+'2-Tuit &amp; Oth NGF Rev'!E16+'2-Tuit &amp; Oth NGF Rev'!E18+'2-Tuit &amp; Oth NGF Rev'!E20)</f>
        <v>0</v>
      </c>
      <c r="C56" s="55">
        <f>0</f>
        <v>0</v>
      </c>
      <c r="D56" s="92" t="str">
        <f t="shared" si="18"/>
        <v>%</v>
      </c>
      <c r="E56" s="55">
        <f>0</f>
        <v>0</v>
      </c>
      <c r="F56" s="55">
        <f>0</f>
        <v>0</v>
      </c>
      <c r="G56" s="55">
        <f>0</f>
        <v>0</v>
      </c>
      <c r="H56" s="102">
        <f t="shared" si="21"/>
        <v>0</v>
      </c>
      <c r="L56" s="278" t="s">
        <v>113</v>
      </c>
      <c r="M56" s="270">
        <f>+'2-Tuit &amp; Oth NGF Rev'!H12</f>
        <v>0</v>
      </c>
      <c r="N56" s="55">
        <f>0</f>
        <v>0</v>
      </c>
      <c r="O56" s="279" t="str">
        <f t="shared" si="19"/>
        <v>%</v>
      </c>
      <c r="P56" s="55">
        <f>0</f>
        <v>0</v>
      </c>
      <c r="Q56" s="271">
        <v>0</v>
      </c>
      <c r="R56" s="271">
        <v>0</v>
      </c>
      <c r="S56" s="280">
        <f t="shared" si="20"/>
        <v>0</v>
      </c>
      <c r="T56" s="267"/>
      <c r="U56" s="267"/>
    </row>
    <row r="57" spans="1:21" ht="15.75" thickBot="1" x14ac:dyDescent="0.25">
      <c r="A57" s="58" t="s">
        <v>16</v>
      </c>
      <c r="B57" s="63">
        <f>SUM(B51:B56)</f>
        <v>36251585.926400006</v>
      </c>
      <c r="C57" s="63">
        <f t="shared" ref="C57:H57" si="22">SUM(C51:C56)</f>
        <v>6546127</v>
      </c>
      <c r="D57" s="96">
        <f t="shared" si="18"/>
        <v>0.18057491369592252</v>
      </c>
      <c r="E57" s="63">
        <f t="shared" si="22"/>
        <v>6546127</v>
      </c>
      <c r="F57" s="61">
        <f t="shared" si="22"/>
        <v>1000000</v>
      </c>
      <c r="G57" s="61">
        <f t="shared" si="22"/>
        <v>725000</v>
      </c>
      <c r="H57" s="99">
        <f t="shared" si="22"/>
        <v>37976585.926400013</v>
      </c>
      <c r="I57" s="97"/>
      <c r="L57" s="281" t="s">
        <v>16</v>
      </c>
      <c r="M57" s="282">
        <f t="shared" ref="M57:N57" si="23">SUM(M51:M56)</f>
        <v>39983259</v>
      </c>
      <c r="N57" s="282">
        <f t="shared" si="23"/>
        <v>5996127</v>
      </c>
      <c r="O57" s="283">
        <f t="shared" si="19"/>
        <v>0.14996593949482706</v>
      </c>
      <c r="P57" s="282">
        <f t="shared" ref="P57:S57" si="24">SUM(P51:P56)</f>
        <v>5996127</v>
      </c>
      <c r="Q57" s="284">
        <f t="shared" si="24"/>
        <v>2203387</v>
      </c>
      <c r="R57" s="284">
        <f t="shared" si="24"/>
        <v>1000000</v>
      </c>
      <c r="S57" s="285">
        <f t="shared" si="24"/>
        <v>43186646</v>
      </c>
      <c r="T57" s="267"/>
      <c r="U57" s="267"/>
    </row>
    <row r="59" spans="1:21" ht="65.099999999999994" customHeight="1" x14ac:dyDescent="0.2">
      <c r="A59" s="417" t="s">
        <v>123</v>
      </c>
      <c r="B59" s="417"/>
      <c r="C59" s="417"/>
      <c r="D59" s="417"/>
      <c r="E59" s="417"/>
      <c r="F59" s="417"/>
      <c r="G59" s="417"/>
      <c r="H59" s="417"/>
    </row>
  </sheetData>
  <mergeCells count="86">
    <mergeCell ref="T49:U49"/>
    <mergeCell ref="T50:U50"/>
    <mergeCell ref="L46:S46"/>
    <mergeCell ref="L47:L50"/>
    <mergeCell ref="M47:M50"/>
    <mergeCell ref="N47:N50"/>
    <mergeCell ref="O47:O50"/>
    <mergeCell ref="P47:P50"/>
    <mergeCell ref="Q47:Q50"/>
    <mergeCell ref="R47:R50"/>
    <mergeCell ref="S47:S50"/>
    <mergeCell ref="T23:U23"/>
    <mergeCell ref="T24:U24"/>
    <mergeCell ref="L33:S33"/>
    <mergeCell ref="L34:L37"/>
    <mergeCell ref="M34:M37"/>
    <mergeCell ref="N34:N37"/>
    <mergeCell ref="O34:O37"/>
    <mergeCell ref="P34:P37"/>
    <mergeCell ref="Q34:Q37"/>
    <mergeCell ref="R34:R37"/>
    <mergeCell ref="S34:S37"/>
    <mergeCell ref="T36:U36"/>
    <mergeCell ref="T37:U37"/>
    <mergeCell ref="L20:S20"/>
    <mergeCell ref="L21:L24"/>
    <mergeCell ref="M21:M24"/>
    <mergeCell ref="N21:N24"/>
    <mergeCell ref="O21:O24"/>
    <mergeCell ref="P21:P24"/>
    <mergeCell ref="Q21:Q24"/>
    <mergeCell ref="R21:R24"/>
    <mergeCell ref="S21:S24"/>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5703125" defaultRowHeight="12.75" x14ac:dyDescent="0.2"/>
  <cols>
    <col min="1" max="1" width="55.5703125" customWidth="1"/>
    <col min="2" max="11" width="15.5703125" customWidth="1"/>
  </cols>
  <sheetData>
    <row r="1" spans="1:13" s="8" customFormat="1" ht="20.100000000000001" customHeight="1" x14ac:dyDescent="0.35">
      <c r="A1" s="327" t="str">
        <f>'Institution ID'!A1</f>
        <v>Six-Year Plans - Part I (2022): 2022-23 through 2027-28</v>
      </c>
      <c r="B1" s="327"/>
      <c r="C1" s="327"/>
      <c r="D1" s="327"/>
      <c r="E1" s="327"/>
      <c r="F1" s="327"/>
      <c r="G1" s="327"/>
      <c r="H1" s="327"/>
      <c r="I1" s="15"/>
      <c r="J1" s="12"/>
      <c r="K1" s="12"/>
      <c r="L1" s="12"/>
      <c r="M1" s="12"/>
    </row>
    <row r="2" spans="1:13" s="8" customFormat="1" ht="20.100000000000001" customHeight="1" x14ac:dyDescent="0.2">
      <c r="A2" s="51" t="str">
        <f>'Institution ID'!C3</f>
        <v>Virginia State University</v>
      </c>
      <c r="B2" s="53"/>
      <c r="C2" s="53"/>
      <c r="D2" s="53"/>
      <c r="E2" s="53"/>
      <c r="F2" s="53"/>
      <c r="G2" s="53"/>
      <c r="H2" s="53"/>
      <c r="I2" s="53"/>
      <c r="J2" s="12"/>
      <c r="K2" s="12"/>
      <c r="L2" s="12"/>
      <c r="M2" s="12"/>
    </row>
    <row r="3" spans="1:13" ht="20.100000000000001" customHeight="1" x14ac:dyDescent="0.2">
      <c r="A3" s="52" t="s">
        <v>75</v>
      </c>
      <c r="B3" s="52"/>
      <c r="C3" s="52"/>
      <c r="D3" s="52"/>
      <c r="E3" s="52"/>
      <c r="F3" s="52"/>
      <c r="G3" s="52"/>
      <c r="H3" s="52"/>
      <c r="I3" s="52"/>
    </row>
    <row r="4" spans="1:13" ht="20.100000000000001" customHeight="1" x14ac:dyDescent="0.2">
      <c r="A4" s="52" t="s">
        <v>13</v>
      </c>
      <c r="B4" s="52"/>
      <c r="C4" s="52"/>
      <c r="D4" s="52"/>
      <c r="E4" s="52"/>
      <c r="F4" s="52"/>
      <c r="G4" s="52"/>
      <c r="H4" s="52"/>
      <c r="I4" s="52"/>
    </row>
    <row r="5" spans="1:13" s="9" customFormat="1" ht="20.100000000000001" customHeight="1" thickBot="1" x14ac:dyDescent="0.3">
      <c r="A5" s="18"/>
      <c r="B5" s="18"/>
      <c r="C5" s="18"/>
      <c r="D5" s="18"/>
      <c r="E5" s="18"/>
      <c r="F5" s="18"/>
      <c r="G5" s="18"/>
      <c r="H5" s="18"/>
      <c r="I5" s="18"/>
    </row>
    <row r="6" spans="1:13" s="19" customFormat="1" ht="20.100000000000001" customHeight="1" x14ac:dyDescent="0.2">
      <c r="A6" s="526" t="s">
        <v>74</v>
      </c>
      <c r="B6" s="527"/>
      <c r="C6" s="527"/>
      <c r="D6" s="527"/>
      <c r="E6" s="527"/>
      <c r="F6" s="527"/>
      <c r="G6" s="527"/>
      <c r="H6" s="528"/>
      <c r="I6" s="25"/>
    </row>
    <row r="7" spans="1:13" s="20" customFormat="1" ht="20.100000000000001" customHeight="1" x14ac:dyDescent="0.2">
      <c r="A7" s="466" t="s">
        <v>31</v>
      </c>
      <c r="B7" s="529"/>
      <c r="C7" s="529"/>
      <c r="D7" s="529"/>
      <c r="E7" s="529"/>
      <c r="F7" s="529"/>
      <c r="G7" s="529"/>
      <c r="H7" s="460"/>
    </row>
    <row r="8" spans="1:13" s="8" customFormat="1" ht="20.100000000000001" customHeight="1" x14ac:dyDescent="0.2">
      <c r="A8" s="530" t="s">
        <v>14</v>
      </c>
      <c r="B8" s="468" t="s">
        <v>29</v>
      </c>
      <c r="C8" s="468"/>
      <c r="D8" s="468"/>
      <c r="E8" s="468" t="s">
        <v>30</v>
      </c>
      <c r="F8" s="468"/>
      <c r="G8" s="468"/>
      <c r="H8" s="501" t="s">
        <v>16</v>
      </c>
    </row>
    <row r="9" spans="1:13" s="8" customFormat="1" ht="20.100000000000001" customHeight="1" x14ac:dyDescent="0.2">
      <c r="A9" s="531"/>
      <c r="B9" s="46" t="s">
        <v>44</v>
      </c>
      <c r="C9" s="46" t="s">
        <v>45</v>
      </c>
      <c r="D9" s="46" t="s">
        <v>16</v>
      </c>
      <c r="E9" s="46" t="s">
        <v>44</v>
      </c>
      <c r="F9" s="46" t="s">
        <v>45</v>
      </c>
      <c r="G9" s="46" t="s">
        <v>16</v>
      </c>
      <c r="H9" s="502"/>
    </row>
    <row r="10" spans="1:13" s="8" customFormat="1" ht="20.100000000000001" customHeight="1" x14ac:dyDescent="0.2">
      <c r="A10" s="32" t="s">
        <v>76</v>
      </c>
      <c r="B10" s="21">
        <v>206500</v>
      </c>
      <c r="C10" s="21">
        <v>58002</v>
      </c>
      <c r="D10" s="22">
        <f>B10+C10</f>
        <v>264502</v>
      </c>
      <c r="E10" s="21">
        <v>73902</v>
      </c>
      <c r="F10" s="21">
        <v>19763</v>
      </c>
      <c r="G10" s="29">
        <f>E10+F10</f>
        <v>93665</v>
      </c>
      <c r="H10" s="31">
        <f>SUM(D10,G10)</f>
        <v>358167</v>
      </c>
    </row>
    <row r="11" spans="1:13" s="8" customFormat="1" ht="20.100000000000001" customHeight="1" x14ac:dyDescent="0.2">
      <c r="A11" s="26" t="s">
        <v>32</v>
      </c>
      <c r="B11" s="21">
        <v>0</v>
      </c>
      <c r="C11" s="21">
        <v>0</v>
      </c>
      <c r="D11" s="22">
        <f>B11+C11</f>
        <v>0</v>
      </c>
      <c r="E11" s="21">
        <v>0</v>
      </c>
      <c r="F11" s="21">
        <v>0</v>
      </c>
      <c r="G11" s="29">
        <f>E11+F11</f>
        <v>0</v>
      </c>
      <c r="H11" s="31">
        <f>SUM(D11,G11)</f>
        <v>0</v>
      </c>
    </row>
    <row r="12" spans="1:13" s="8" customFormat="1" ht="20.100000000000001" customHeight="1" x14ac:dyDescent="0.2">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00000000000001" customHeight="1" x14ac:dyDescent="0.2">
      <c r="A13" s="26" t="s">
        <v>34</v>
      </c>
      <c r="B13" s="23">
        <v>0</v>
      </c>
      <c r="C13" s="23">
        <v>0</v>
      </c>
      <c r="D13" s="24">
        <f t="shared" si="0"/>
        <v>0</v>
      </c>
      <c r="E13" s="23">
        <v>38052</v>
      </c>
      <c r="F13" s="23">
        <v>0</v>
      </c>
      <c r="G13" s="30">
        <f t="shared" si="1"/>
        <v>38052</v>
      </c>
      <c r="H13" s="31">
        <f t="shared" si="2"/>
        <v>38052</v>
      </c>
    </row>
    <row r="14" spans="1:13" s="8" customFormat="1" ht="20.100000000000001" customHeight="1" x14ac:dyDescent="0.2">
      <c r="A14" s="41" t="s">
        <v>95</v>
      </c>
      <c r="B14" s="44"/>
      <c r="C14" s="44"/>
      <c r="D14" s="44"/>
      <c r="E14" s="44"/>
      <c r="F14" s="44"/>
      <c r="G14" s="45"/>
      <c r="H14" s="45"/>
    </row>
    <row r="15" spans="1:13" s="8" customFormat="1" ht="20.100000000000001" customHeight="1" x14ac:dyDescent="0.2">
      <c r="A15" s="26" t="s">
        <v>35</v>
      </c>
      <c r="B15" s="23">
        <v>0</v>
      </c>
      <c r="C15" s="23">
        <v>0</v>
      </c>
      <c r="D15" s="24">
        <f t="shared" si="0"/>
        <v>0</v>
      </c>
      <c r="E15" s="23">
        <v>0</v>
      </c>
      <c r="F15" s="23">
        <v>0</v>
      </c>
      <c r="G15" s="30">
        <f t="shared" si="1"/>
        <v>0</v>
      </c>
      <c r="H15" s="31">
        <f t="shared" si="2"/>
        <v>0</v>
      </c>
    </row>
    <row r="16" spans="1:13" s="8" customFormat="1" ht="20.100000000000001" customHeight="1" x14ac:dyDescent="0.2">
      <c r="A16" s="26" t="s">
        <v>36</v>
      </c>
      <c r="B16" s="44"/>
      <c r="C16" s="44"/>
      <c r="D16" s="44"/>
      <c r="E16" s="44"/>
      <c r="F16" s="44"/>
      <c r="G16" s="45"/>
      <c r="H16" s="45"/>
    </row>
    <row r="17" spans="1:8" s="8" customFormat="1" ht="20.100000000000001" customHeight="1" x14ac:dyDescent="0.2">
      <c r="A17" s="26" t="s">
        <v>37</v>
      </c>
      <c r="B17" s="23">
        <v>0</v>
      </c>
      <c r="C17" s="23">
        <v>0</v>
      </c>
      <c r="D17" s="24">
        <f t="shared" si="0"/>
        <v>0</v>
      </c>
      <c r="E17" s="23">
        <v>0</v>
      </c>
      <c r="F17" s="23">
        <v>0</v>
      </c>
      <c r="G17" s="30">
        <f t="shared" si="1"/>
        <v>0</v>
      </c>
      <c r="H17" s="31">
        <f t="shared" si="2"/>
        <v>0</v>
      </c>
    </row>
    <row r="18" spans="1:8" s="8" customFormat="1" ht="20.100000000000001" customHeight="1" x14ac:dyDescent="0.2">
      <c r="A18" s="26" t="s">
        <v>15</v>
      </c>
      <c r="B18" s="23">
        <v>0</v>
      </c>
      <c r="C18" s="23">
        <v>0</v>
      </c>
      <c r="D18" s="24">
        <f t="shared" si="0"/>
        <v>0</v>
      </c>
      <c r="E18" s="23">
        <v>0</v>
      </c>
      <c r="F18" s="23">
        <v>0</v>
      </c>
      <c r="G18" s="30">
        <f t="shared" si="1"/>
        <v>0</v>
      </c>
      <c r="H18" s="31">
        <f t="shared" si="2"/>
        <v>0</v>
      </c>
    </row>
    <row r="19" spans="1:8" s="8" customFormat="1" ht="20.100000000000001" customHeight="1" x14ac:dyDescent="0.2">
      <c r="A19" s="26" t="s">
        <v>38</v>
      </c>
      <c r="B19" s="23">
        <v>0</v>
      </c>
      <c r="C19" s="23">
        <v>0</v>
      </c>
      <c r="D19" s="24">
        <f t="shared" si="0"/>
        <v>0</v>
      </c>
      <c r="E19" s="23">
        <v>0</v>
      </c>
      <c r="F19" s="23">
        <v>0</v>
      </c>
      <c r="G19" s="30">
        <f t="shared" si="1"/>
        <v>0</v>
      </c>
      <c r="H19" s="31">
        <f t="shared" si="2"/>
        <v>0</v>
      </c>
    </row>
    <row r="20" spans="1:8" s="8" customFormat="1" ht="20.100000000000001" customHeight="1" x14ac:dyDescent="0.2">
      <c r="A20" s="26" t="s">
        <v>39</v>
      </c>
      <c r="B20" s="23">
        <v>0</v>
      </c>
      <c r="C20" s="23">
        <v>0</v>
      </c>
      <c r="D20" s="24">
        <f t="shared" si="0"/>
        <v>0</v>
      </c>
      <c r="E20" s="23">
        <v>16913</v>
      </c>
      <c r="F20" s="23">
        <v>0</v>
      </c>
      <c r="G20" s="30">
        <f t="shared" si="1"/>
        <v>16913</v>
      </c>
      <c r="H20" s="31">
        <f t="shared" si="2"/>
        <v>16913</v>
      </c>
    </row>
    <row r="21" spans="1:8" s="8" customFormat="1" ht="20.100000000000001" customHeight="1" x14ac:dyDescent="0.2">
      <c r="A21" s="26" t="s">
        <v>40</v>
      </c>
      <c r="B21" s="23">
        <v>32682</v>
      </c>
      <c r="C21" s="23">
        <v>0</v>
      </c>
      <c r="D21" s="24">
        <f t="shared" si="0"/>
        <v>32682</v>
      </c>
      <c r="E21" s="23">
        <v>0</v>
      </c>
      <c r="F21" s="23">
        <v>0</v>
      </c>
      <c r="G21" s="30">
        <f t="shared" si="1"/>
        <v>0</v>
      </c>
      <c r="H21" s="31">
        <f t="shared" si="2"/>
        <v>32682</v>
      </c>
    </row>
    <row r="22" spans="1:8" s="8" customFormat="1" ht="20.100000000000001" customHeight="1" x14ac:dyDescent="0.2">
      <c r="A22" s="26" t="s">
        <v>41</v>
      </c>
      <c r="B22" s="23">
        <v>0</v>
      </c>
      <c r="C22" s="23">
        <v>0</v>
      </c>
      <c r="D22" s="24">
        <f t="shared" si="0"/>
        <v>0</v>
      </c>
      <c r="E22" s="23">
        <v>0</v>
      </c>
      <c r="F22" s="23">
        <v>0</v>
      </c>
      <c r="G22" s="30">
        <f t="shared" si="1"/>
        <v>0</v>
      </c>
      <c r="H22" s="31">
        <f t="shared" si="2"/>
        <v>0</v>
      </c>
    </row>
    <row r="23" spans="1:8" s="8" customFormat="1" ht="20.100000000000001" customHeight="1" x14ac:dyDescent="0.2">
      <c r="A23" s="26" t="s">
        <v>42</v>
      </c>
      <c r="B23" s="23">
        <v>120156</v>
      </c>
      <c r="C23" s="23">
        <v>0</v>
      </c>
      <c r="D23" s="24">
        <f t="shared" si="0"/>
        <v>120156</v>
      </c>
      <c r="E23" s="23">
        <v>0</v>
      </c>
      <c r="F23" s="23">
        <v>0</v>
      </c>
      <c r="G23" s="30">
        <f t="shared" si="1"/>
        <v>0</v>
      </c>
      <c r="H23" s="31">
        <f t="shared" si="2"/>
        <v>120156</v>
      </c>
    </row>
    <row r="24" spans="1:8" s="8" customFormat="1" ht="20.100000000000001" customHeight="1" x14ac:dyDescent="0.2">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00000000000001" customHeight="1" x14ac:dyDescent="0.2">
      <c r="A25" s="26" t="s">
        <v>43</v>
      </c>
      <c r="B25" s="23">
        <v>0</v>
      </c>
      <c r="C25" s="23">
        <v>0</v>
      </c>
      <c r="D25" s="24">
        <f t="shared" si="0"/>
        <v>0</v>
      </c>
      <c r="E25" s="23">
        <v>0</v>
      </c>
      <c r="F25" s="23">
        <v>16480</v>
      </c>
      <c r="G25" s="30">
        <f t="shared" si="1"/>
        <v>16480</v>
      </c>
      <c r="H25" s="31">
        <f t="shared" si="2"/>
        <v>16480</v>
      </c>
    </row>
    <row r="26" spans="1:8" s="8" customFormat="1" ht="20.100000000000001" customHeight="1" thickBot="1" x14ac:dyDescent="0.25">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00000000000001" customHeight="1" thickBot="1" x14ac:dyDescent="0.25">
      <c r="A27" s="464"/>
      <c r="B27" s="465"/>
      <c r="C27" s="465"/>
      <c r="D27" s="465"/>
      <c r="E27" s="465"/>
      <c r="F27" s="465"/>
      <c r="G27" s="465"/>
      <c r="H27" s="465"/>
    </row>
    <row r="28" spans="1:8" s="20" customFormat="1" ht="20.100000000000001" customHeight="1" x14ac:dyDescent="0.2">
      <c r="A28" s="461" t="s">
        <v>27</v>
      </c>
      <c r="B28" s="462"/>
      <c r="C28" s="462"/>
      <c r="D28" s="462"/>
      <c r="E28" s="462"/>
      <c r="F28" s="462"/>
      <c r="G28" s="462"/>
      <c r="H28" s="463"/>
    </row>
    <row r="29" spans="1:8" s="8" customFormat="1" ht="20.100000000000001" customHeight="1" x14ac:dyDescent="0.2">
      <c r="A29" s="469" t="s">
        <v>14</v>
      </c>
      <c r="B29" s="468" t="s">
        <v>29</v>
      </c>
      <c r="C29" s="468"/>
      <c r="D29" s="468"/>
      <c r="E29" s="468" t="s">
        <v>30</v>
      </c>
      <c r="F29" s="468"/>
      <c r="G29" s="468"/>
      <c r="H29" s="460" t="s">
        <v>16</v>
      </c>
    </row>
    <row r="30" spans="1:8" s="8" customFormat="1" ht="20.100000000000001" customHeight="1" thickBot="1" x14ac:dyDescent="0.25">
      <c r="A30" s="470"/>
      <c r="B30" s="46" t="s">
        <v>44</v>
      </c>
      <c r="C30" s="46" t="s">
        <v>45</v>
      </c>
      <c r="D30" s="46" t="s">
        <v>16</v>
      </c>
      <c r="E30" s="46" t="s">
        <v>44</v>
      </c>
      <c r="F30" s="46" t="s">
        <v>45</v>
      </c>
      <c r="G30" s="46" t="s">
        <v>16</v>
      </c>
      <c r="H30" s="503"/>
    </row>
    <row r="31" spans="1:8" s="8" customFormat="1" ht="20.100000000000001" customHeight="1" x14ac:dyDescent="0.2">
      <c r="A31" s="32" t="s">
        <v>76</v>
      </c>
      <c r="B31" s="21">
        <v>342500</v>
      </c>
      <c r="C31" s="21">
        <v>76070</v>
      </c>
      <c r="D31" s="22">
        <f>B31+C31</f>
        <v>418570</v>
      </c>
      <c r="E31" s="21">
        <v>27845</v>
      </c>
      <c r="F31" s="21">
        <v>11470</v>
      </c>
      <c r="G31" s="29">
        <f>E31+F31</f>
        <v>39315</v>
      </c>
      <c r="H31" s="31">
        <f>SUM(D31,G31)</f>
        <v>457885</v>
      </c>
    </row>
    <row r="32" spans="1:8" s="8" customFormat="1" ht="20.100000000000001" customHeight="1" x14ac:dyDescent="0.2">
      <c r="A32" s="49" t="s">
        <v>32</v>
      </c>
      <c r="B32" s="21">
        <v>0</v>
      </c>
      <c r="C32" s="21">
        <v>0</v>
      </c>
      <c r="D32" s="22">
        <f>B32+C32</f>
        <v>0</v>
      </c>
      <c r="E32" s="21">
        <v>0</v>
      </c>
      <c r="F32" s="21">
        <v>0</v>
      </c>
      <c r="G32" s="29">
        <f>E32+F32</f>
        <v>0</v>
      </c>
      <c r="H32" s="31">
        <f>SUM(D32,G32)</f>
        <v>0</v>
      </c>
    </row>
    <row r="33" spans="1:8" s="8" customFormat="1" ht="20.100000000000001" customHeight="1" x14ac:dyDescent="0.2">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00000000000001" customHeight="1" x14ac:dyDescent="0.2">
      <c r="A34" s="49" t="s">
        <v>34</v>
      </c>
      <c r="B34" s="23">
        <v>0</v>
      </c>
      <c r="C34" s="23">
        <v>0</v>
      </c>
      <c r="D34" s="24">
        <f t="shared" si="7"/>
        <v>0</v>
      </c>
      <c r="E34" s="23">
        <v>19800</v>
      </c>
      <c r="F34" s="23">
        <v>0</v>
      </c>
      <c r="G34" s="30">
        <f t="shared" si="8"/>
        <v>19800</v>
      </c>
      <c r="H34" s="31">
        <f t="shared" si="9"/>
        <v>19800</v>
      </c>
    </row>
    <row r="35" spans="1:8" s="8" customFormat="1" ht="20.100000000000001" customHeight="1" x14ac:dyDescent="0.2">
      <c r="A35" s="41" t="s">
        <v>95</v>
      </c>
      <c r="B35" s="44"/>
      <c r="C35" s="44"/>
      <c r="D35" s="44"/>
      <c r="E35" s="44"/>
      <c r="F35" s="44"/>
      <c r="G35" s="45"/>
      <c r="H35" s="45"/>
    </row>
    <row r="36" spans="1:8" s="8" customFormat="1" ht="20.100000000000001" customHeight="1" x14ac:dyDescent="0.2">
      <c r="A36" s="49" t="s">
        <v>35</v>
      </c>
      <c r="B36" s="23">
        <v>0</v>
      </c>
      <c r="C36" s="23">
        <v>0</v>
      </c>
      <c r="D36" s="24">
        <f t="shared" ref="D36" si="10">B36+C36</f>
        <v>0</v>
      </c>
      <c r="E36" s="23">
        <v>0</v>
      </c>
      <c r="F36" s="23">
        <v>0</v>
      </c>
      <c r="G36" s="30">
        <f t="shared" ref="G36" si="11">E36+F36</f>
        <v>0</v>
      </c>
      <c r="H36" s="31">
        <f t="shared" ref="H36" si="12">SUM(D36,G36)</f>
        <v>0</v>
      </c>
    </row>
    <row r="37" spans="1:8" s="8" customFormat="1" ht="20.100000000000001" customHeight="1" x14ac:dyDescent="0.2">
      <c r="A37" s="49" t="s">
        <v>36</v>
      </c>
      <c r="B37" s="23">
        <v>0</v>
      </c>
      <c r="C37" s="23">
        <v>0</v>
      </c>
      <c r="D37" s="24">
        <f t="shared" ref="D37" si="13">B37+C37</f>
        <v>0</v>
      </c>
      <c r="E37" s="23">
        <v>0</v>
      </c>
      <c r="F37" s="23">
        <v>0</v>
      </c>
      <c r="G37" s="30">
        <f t="shared" ref="G37" si="14">E37+F37</f>
        <v>0</v>
      </c>
      <c r="H37" s="31">
        <f t="shared" ref="H37" si="15">SUM(D37,G37)</f>
        <v>0</v>
      </c>
    </row>
    <row r="38" spans="1:8" s="8" customFormat="1" ht="20.100000000000001" customHeight="1" x14ac:dyDescent="0.2">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00000000000001" customHeight="1" x14ac:dyDescent="0.2">
      <c r="A39" s="49" t="s">
        <v>15</v>
      </c>
      <c r="B39" s="23">
        <v>0</v>
      </c>
      <c r="C39" s="23">
        <v>0</v>
      </c>
      <c r="D39" s="24">
        <f t="shared" si="16"/>
        <v>0</v>
      </c>
      <c r="E39" s="23">
        <v>0</v>
      </c>
      <c r="F39" s="23">
        <v>0</v>
      </c>
      <c r="G39" s="30">
        <f t="shared" si="17"/>
        <v>0</v>
      </c>
      <c r="H39" s="31">
        <f t="shared" si="18"/>
        <v>0</v>
      </c>
    </row>
    <row r="40" spans="1:8" s="8" customFormat="1" ht="20.100000000000001" customHeight="1" x14ac:dyDescent="0.2">
      <c r="A40" s="49" t="s">
        <v>38</v>
      </c>
      <c r="B40" s="23">
        <v>0</v>
      </c>
      <c r="C40" s="23">
        <v>0</v>
      </c>
      <c r="D40" s="24">
        <f t="shared" si="16"/>
        <v>0</v>
      </c>
      <c r="E40" s="23">
        <v>0</v>
      </c>
      <c r="F40" s="23">
        <v>0</v>
      </c>
      <c r="G40" s="30">
        <f t="shared" si="17"/>
        <v>0</v>
      </c>
      <c r="H40" s="31">
        <f t="shared" si="18"/>
        <v>0</v>
      </c>
    </row>
    <row r="41" spans="1:8" s="8" customFormat="1" ht="20.100000000000001" customHeight="1" x14ac:dyDescent="0.2">
      <c r="A41" s="49" t="s">
        <v>39</v>
      </c>
      <c r="B41" s="23">
        <v>0</v>
      </c>
      <c r="C41" s="23">
        <v>0</v>
      </c>
      <c r="D41" s="24">
        <f t="shared" si="16"/>
        <v>0</v>
      </c>
      <c r="E41" s="23">
        <v>0</v>
      </c>
      <c r="F41" s="23">
        <v>0</v>
      </c>
      <c r="G41" s="30">
        <f t="shared" si="17"/>
        <v>0</v>
      </c>
      <c r="H41" s="31">
        <f t="shared" si="18"/>
        <v>0</v>
      </c>
    </row>
    <row r="42" spans="1:8" s="8" customFormat="1" ht="20.100000000000001" customHeight="1" x14ac:dyDescent="0.2">
      <c r="A42" s="49" t="s">
        <v>40</v>
      </c>
      <c r="B42" s="23">
        <v>42885</v>
      </c>
      <c r="C42" s="23">
        <v>0</v>
      </c>
      <c r="D42" s="24">
        <f t="shared" si="16"/>
        <v>42885</v>
      </c>
      <c r="E42" s="23">
        <v>0</v>
      </c>
      <c r="F42" s="23">
        <v>0</v>
      </c>
      <c r="G42" s="30">
        <f t="shared" si="17"/>
        <v>0</v>
      </c>
      <c r="H42" s="31">
        <f t="shared" si="18"/>
        <v>42885</v>
      </c>
    </row>
    <row r="43" spans="1:8" s="8" customFormat="1" ht="20.100000000000001" customHeight="1" x14ac:dyDescent="0.2">
      <c r="A43" s="49" t="s">
        <v>41</v>
      </c>
      <c r="B43" s="23">
        <v>0</v>
      </c>
      <c r="C43" s="23">
        <v>0</v>
      </c>
      <c r="D43" s="24">
        <f t="shared" si="16"/>
        <v>0</v>
      </c>
      <c r="E43" s="23">
        <v>0</v>
      </c>
      <c r="F43" s="23">
        <v>0</v>
      </c>
      <c r="G43" s="30">
        <f t="shared" si="17"/>
        <v>0</v>
      </c>
      <c r="H43" s="31">
        <f t="shared" si="18"/>
        <v>0</v>
      </c>
    </row>
    <row r="44" spans="1:8" s="8" customFormat="1" ht="20.100000000000001" customHeight="1" x14ac:dyDescent="0.2">
      <c r="A44" s="49" t="s">
        <v>42</v>
      </c>
      <c r="B44" s="23">
        <v>90301</v>
      </c>
      <c r="C44" s="23">
        <v>0</v>
      </c>
      <c r="D44" s="24">
        <f t="shared" si="16"/>
        <v>90301</v>
      </c>
      <c r="E44" s="23">
        <v>0</v>
      </c>
      <c r="F44" s="23">
        <v>0</v>
      </c>
      <c r="G44" s="30">
        <f t="shared" si="17"/>
        <v>0</v>
      </c>
      <c r="H44" s="31">
        <f t="shared" si="18"/>
        <v>90301</v>
      </c>
    </row>
    <row r="45" spans="1:8" s="8" customFormat="1" ht="20.100000000000001" customHeight="1" x14ac:dyDescent="0.2">
      <c r="A45" s="50" t="s">
        <v>116</v>
      </c>
      <c r="B45" s="23">
        <v>10536</v>
      </c>
      <c r="C45" s="23">
        <v>0</v>
      </c>
      <c r="D45" s="24">
        <f t="shared" si="16"/>
        <v>10536</v>
      </c>
      <c r="E45" s="23">
        <v>2517</v>
      </c>
      <c r="F45" s="23">
        <v>0</v>
      </c>
      <c r="G45" s="30">
        <f t="shared" si="17"/>
        <v>2517</v>
      </c>
      <c r="H45" s="31">
        <f t="shared" si="18"/>
        <v>13053</v>
      </c>
    </row>
    <row r="46" spans="1:8" s="8" customFormat="1" ht="20.100000000000001" customHeight="1" x14ac:dyDescent="0.2">
      <c r="A46" s="49" t="s">
        <v>43</v>
      </c>
      <c r="B46" s="23">
        <v>0</v>
      </c>
      <c r="C46" s="23">
        <v>0</v>
      </c>
      <c r="D46" s="24">
        <f t="shared" si="16"/>
        <v>0</v>
      </c>
      <c r="E46" s="23">
        <v>0</v>
      </c>
      <c r="F46" s="23">
        <v>0</v>
      </c>
      <c r="G46" s="30">
        <f t="shared" si="17"/>
        <v>0</v>
      </c>
      <c r="H46" s="31">
        <f t="shared" si="18"/>
        <v>0</v>
      </c>
    </row>
    <row r="47" spans="1:8" s="8" customFormat="1" ht="20.100000000000001" customHeight="1" thickBot="1" x14ac:dyDescent="0.25">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00000000000001" customHeight="1" thickBot="1" x14ac:dyDescent="0.25">
      <c r="A48" s="464"/>
      <c r="B48" s="465"/>
      <c r="C48" s="465"/>
      <c r="D48" s="465"/>
      <c r="E48" s="465"/>
      <c r="F48" s="465"/>
      <c r="G48" s="465"/>
      <c r="H48" s="465"/>
    </row>
    <row r="49" spans="1:8" s="20" customFormat="1" ht="20.100000000000001" customHeight="1" x14ac:dyDescent="0.2">
      <c r="A49" s="461" t="s">
        <v>24</v>
      </c>
      <c r="B49" s="462"/>
      <c r="C49" s="462"/>
      <c r="D49" s="462"/>
      <c r="E49" s="462"/>
      <c r="F49" s="462"/>
      <c r="G49" s="462"/>
      <c r="H49" s="463"/>
    </row>
    <row r="50" spans="1:8" s="8" customFormat="1" ht="20.100000000000001" customHeight="1" x14ac:dyDescent="0.2">
      <c r="A50" s="469" t="s">
        <v>14</v>
      </c>
      <c r="B50" s="468" t="s">
        <v>29</v>
      </c>
      <c r="C50" s="468"/>
      <c r="D50" s="468"/>
      <c r="E50" s="468" t="s">
        <v>30</v>
      </c>
      <c r="F50" s="468"/>
      <c r="G50" s="468"/>
      <c r="H50" s="460" t="s">
        <v>16</v>
      </c>
    </row>
    <row r="51" spans="1:8" s="8" customFormat="1" ht="20.100000000000001" customHeight="1" thickBot="1" x14ac:dyDescent="0.25">
      <c r="A51" s="470"/>
      <c r="B51" s="46" t="s">
        <v>44</v>
      </c>
      <c r="C51" s="46" t="s">
        <v>45</v>
      </c>
      <c r="D51" s="46" t="s">
        <v>16</v>
      </c>
      <c r="E51" s="46" t="s">
        <v>44</v>
      </c>
      <c r="F51" s="46" t="s">
        <v>45</v>
      </c>
      <c r="G51" s="46" t="s">
        <v>16</v>
      </c>
      <c r="H51" s="460"/>
    </row>
    <row r="52" spans="1:8" s="8" customFormat="1" ht="20.100000000000001" customHeight="1" x14ac:dyDescent="0.2">
      <c r="A52" s="32" t="s">
        <v>76</v>
      </c>
      <c r="B52" s="21">
        <v>356200</v>
      </c>
      <c r="C52" s="21">
        <v>79113</v>
      </c>
      <c r="D52" s="22">
        <f>B52+C52</f>
        <v>435313</v>
      </c>
      <c r="E52" s="21">
        <v>28959</v>
      </c>
      <c r="F52" s="21">
        <v>11929</v>
      </c>
      <c r="G52" s="29">
        <f>E52+F52</f>
        <v>40888</v>
      </c>
      <c r="H52" s="31">
        <f>SUM(D52,G52)</f>
        <v>476201</v>
      </c>
    </row>
    <row r="53" spans="1:8" s="8" customFormat="1" ht="20.100000000000001" customHeight="1" x14ac:dyDescent="0.2">
      <c r="A53" s="49" t="s">
        <v>32</v>
      </c>
      <c r="B53" s="21">
        <v>0</v>
      </c>
      <c r="C53" s="21">
        <v>0</v>
      </c>
      <c r="D53" s="22">
        <f>B53+C53</f>
        <v>0</v>
      </c>
      <c r="E53" s="21">
        <v>0</v>
      </c>
      <c r="F53" s="21">
        <v>0</v>
      </c>
      <c r="G53" s="29">
        <f>E53+F53</f>
        <v>0</v>
      </c>
      <c r="H53" s="31">
        <f>SUM(D53,G53)</f>
        <v>0</v>
      </c>
    </row>
    <row r="54" spans="1:8" s="8" customFormat="1" ht="20.100000000000001" customHeight="1" x14ac:dyDescent="0.2">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00000000000001" customHeight="1" x14ac:dyDescent="0.2">
      <c r="A55" s="49" t="s">
        <v>34</v>
      </c>
      <c r="B55" s="23">
        <v>0</v>
      </c>
      <c r="C55" s="23">
        <v>0</v>
      </c>
      <c r="D55" s="24">
        <f t="shared" si="25"/>
        <v>0</v>
      </c>
      <c r="E55" s="23">
        <v>20592</v>
      </c>
      <c r="F55" s="23">
        <v>0</v>
      </c>
      <c r="G55" s="30">
        <f t="shared" si="26"/>
        <v>20592</v>
      </c>
      <c r="H55" s="31">
        <f t="shared" si="27"/>
        <v>20592</v>
      </c>
    </row>
    <row r="56" spans="1:8" s="8" customFormat="1" ht="20.100000000000001" customHeight="1" x14ac:dyDescent="0.2">
      <c r="A56" s="41" t="s">
        <v>95</v>
      </c>
      <c r="B56" s="23">
        <v>0</v>
      </c>
      <c r="C56" s="23">
        <v>0</v>
      </c>
      <c r="D56" s="24">
        <f t="shared" ref="D56" si="28">B56+C56</f>
        <v>0</v>
      </c>
      <c r="E56" s="23">
        <v>0</v>
      </c>
      <c r="F56" s="23">
        <v>0</v>
      </c>
      <c r="G56" s="30">
        <f t="shared" ref="G56" si="29">E56+F56</f>
        <v>0</v>
      </c>
      <c r="H56" s="31">
        <f t="shared" ref="H56" si="30">SUM(D56,G56)</f>
        <v>0</v>
      </c>
    </row>
    <row r="57" spans="1:8" s="8" customFormat="1" ht="20.100000000000001" customHeight="1" x14ac:dyDescent="0.2">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00000000000001" customHeight="1" x14ac:dyDescent="0.2">
      <c r="A58" s="49" t="s">
        <v>36</v>
      </c>
      <c r="B58" s="23">
        <v>0</v>
      </c>
      <c r="C58" s="23">
        <v>0</v>
      </c>
      <c r="D58" s="24">
        <f t="shared" si="31"/>
        <v>0</v>
      </c>
      <c r="E58" s="23">
        <v>0</v>
      </c>
      <c r="F58" s="23">
        <v>0</v>
      </c>
      <c r="G58" s="30">
        <f t="shared" si="32"/>
        <v>0</v>
      </c>
      <c r="H58" s="31">
        <f t="shared" si="33"/>
        <v>0</v>
      </c>
    </row>
    <row r="59" spans="1:8" s="8" customFormat="1" ht="20.100000000000001" customHeight="1" x14ac:dyDescent="0.2">
      <c r="A59" s="49" t="s">
        <v>37</v>
      </c>
      <c r="B59" s="23">
        <v>0</v>
      </c>
      <c r="C59" s="23">
        <v>0</v>
      </c>
      <c r="D59" s="24">
        <f t="shared" si="31"/>
        <v>0</v>
      </c>
      <c r="E59" s="23">
        <v>0</v>
      </c>
      <c r="F59" s="23">
        <v>0</v>
      </c>
      <c r="G59" s="30">
        <f t="shared" si="32"/>
        <v>0</v>
      </c>
      <c r="H59" s="31">
        <f t="shared" si="33"/>
        <v>0</v>
      </c>
    </row>
    <row r="60" spans="1:8" s="8" customFormat="1" ht="20.100000000000001" customHeight="1" x14ac:dyDescent="0.2">
      <c r="A60" s="49" t="s">
        <v>15</v>
      </c>
      <c r="B60" s="23">
        <v>0</v>
      </c>
      <c r="C60" s="23">
        <v>0</v>
      </c>
      <c r="D60" s="24">
        <f t="shared" si="31"/>
        <v>0</v>
      </c>
      <c r="E60" s="23">
        <v>0</v>
      </c>
      <c r="F60" s="23">
        <v>0</v>
      </c>
      <c r="G60" s="30">
        <f t="shared" si="32"/>
        <v>0</v>
      </c>
      <c r="H60" s="31">
        <f t="shared" si="33"/>
        <v>0</v>
      </c>
    </row>
    <row r="61" spans="1:8" s="8" customFormat="1" ht="20.100000000000001" customHeight="1" x14ac:dyDescent="0.2">
      <c r="A61" s="49" t="s">
        <v>38</v>
      </c>
      <c r="B61" s="23">
        <v>0</v>
      </c>
      <c r="C61" s="23">
        <v>0</v>
      </c>
      <c r="D61" s="24">
        <f t="shared" si="31"/>
        <v>0</v>
      </c>
      <c r="E61" s="23">
        <v>0</v>
      </c>
      <c r="F61" s="23">
        <v>0</v>
      </c>
      <c r="G61" s="30">
        <f t="shared" si="32"/>
        <v>0</v>
      </c>
      <c r="H61" s="31">
        <f t="shared" si="33"/>
        <v>0</v>
      </c>
    </row>
    <row r="62" spans="1:8" s="8" customFormat="1" ht="20.100000000000001" customHeight="1" x14ac:dyDescent="0.2">
      <c r="A62" s="49" t="s">
        <v>39</v>
      </c>
      <c r="B62" s="23">
        <v>0</v>
      </c>
      <c r="C62" s="23">
        <v>0</v>
      </c>
      <c r="D62" s="24">
        <f t="shared" si="31"/>
        <v>0</v>
      </c>
      <c r="E62" s="23">
        <v>0</v>
      </c>
      <c r="F62" s="23">
        <v>0</v>
      </c>
      <c r="G62" s="30">
        <f t="shared" si="32"/>
        <v>0</v>
      </c>
      <c r="H62" s="31">
        <f t="shared" si="33"/>
        <v>0</v>
      </c>
    </row>
    <row r="63" spans="1:8" s="8" customFormat="1" ht="20.100000000000001" customHeight="1" x14ac:dyDescent="0.2">
      <c r="A63" s="49" t="s">
        <v>40</v>
      </c>
      <c r="B63" s="23">
        <v>44600</v>
      </c>
      <c r="C63" s="23">
        <v>0</v>
      </c>
      <c r="D63" s="24">
        <f t="shared" si="31"/>
        <v>44600</v>
      </c>
      <c r="E63" s="23">
        <v>0</v>
      </c>
      <c r="F63" s="23">
        <v>0</v>
      </c>
      <c r="G63" s="30">
        <f t="shared" si="32"/>
        <v>0</v>
      </c>
      <c r="H63" s="31">
        <f t="shared" si="33"/>
        <v>44600</v>
      </c>
    </row>
    <row r="64" spans="1:8" s="8" customFormat="1" ht="20.100000000000001" customHeight="1" x14ac:dyDescent="0.2">
      <c r="A64" s="49" t="s">
        <v>41</v>
      </c>
      <c r="B64" s="23">
        <v>0</v>
      </c>
      <c r="C64" s="23">
        <v>0</v>
      </c>
      <c r="D64" s="24">
        <f t="shared" si="31"/>
        <v>0</v>
      </c>
      <c r="E64" s="23">
        <v>0</v>
      </c>
      <c r="F64" s="23">
        <v>0</v>
      </c>
      <c r="G64" s="30">
        <f t="shared" si="32"/>
        <v>0</v>
      </c>
      <c r="H64" s="31">
        <f t="shared" si="33"/>
        <v>0</v>
      </c>
    </row>
    <row r="65" spans="1:8" s="8" customFormat="1" ht="20.100000000000001" customHeight="1" x14ac:dyDescent="0.2">
      <c r="A65" s="49" t="s">
        <v>42</v>
      </c>
      <c r="B65" s="23">
        <v>93913</v>
      </c>
      <c r="C65" s="23">
        <v>0</v>
      </c>
      <c r="D65" s="24">
        <f t="shared" si="31"/>
        <v>93913</v>
      </c>
      <c r="E65" s="23">
        <v>0</v>
      </c>
      <c r="F65" s="23">
        <v>0</v>
      </c>
      <c r="G65" s="30">
        <f t="shared" si="32"/>
        <v>0</v>
      </c>
      <c r="H65" s="31">
        <f t="shared" si="33"/>
        <v>93913</v>
      </c>
    </row>
    <row r="66" spans="1:8" s="8" customFormat="1" ht="20.100000000000001" customHeight="1" x14ac:dyDescent="0.2">
      <c r="A66" s="50" t="s">
        <v>116</v>
      </c>
      <c r="B66" s="23">
        <v>10957</v>
      </c>
      <c r="C66" s="23">
        <v>0</v>
      </c>
      <c r="D66" s="24">
        <f t="shared" si="31"/>
        <v>10957</v>
      </c>
      <c r="E66" s="23">
        <v>2618</v>
      </c>
      <c r="F66" s="23">
        <v>0</v>
      </c>
      <c r="G66" s="30">
        <f t="shared" si="32"/>
        <v>2618</v>
      </c>
      <c r="H66" s="31">
        <f t="shared" si="33"/>
        <v>13575</v>
      </c>
    </row>
    <row r="67" spans="1:8" s="8" customFormat="1" ht="20.100000000000001" customHeight="1" x14ac:dyDescent="0.2">
      <c r="A67" s="49" t="s">
        <v>43</v>
      </c>
      <c r="B67" s="23">
        <v>0</v>
      </c>
      <c r="C67" s="23">
        <v>0</v>
      </c>
      <c r="D67" s="24">
        <f t="shared" si="31"/>
        <v>0</v>
      </c>
      <c r="E67" s="23">
        <v>0</v>
      </c>
      <c r="F67" s="23">
        <v>0</v>
      </c>
      <c r="G67" s="30">
        <f t="shared" si="32"/>
        <v>0</v>
      </c>
      <c r="H67" s="31">
        <f t="shared" si="33"/>
        <v>0</v>
      </c>
    </row>
    <row r="68" spans="1:8" s="8" customFormat="1" ht="20.100000000000001" customHeight="1" thickBot="1" x14ac:dyDescent="0.25">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00000000000001" customHeight="1" thickBot="1" x14ac:dyDescent="0.25">
      <c r="A69" s="464"/>
      <c r="B69" s="465"/>
      <c r="C69" s="465"/>
      <c r="D69" s="465"/>
      <c r="E69" s="465"/>
      <c r="F69" s="465"/>
      <c r="G69" s="465"/>
      <c r="H69" s="465"/>
    </row>
    <row r="70" spans="1:8" s="20" customFormat="1" ht="20.100000000000001" customHeight="1" x14ac:dyDescent="0.2">
      <c r="A70" s="461" t="s">
        <v>28</v>
      </c>
      <c r="B70" s="462"/>
      <c r="C70" s="462"/>
      <c r="D70" s="462"/>
      <c r="E70" s="462"/>
      <c r="F70" s="462"/>
      <c r="G70" s="462"/>
      <c r="H70" s="463"/>
    </row>
    <row r="71" spans="1:8" s="8" customFormat="1" ht="20.100000000000001" customHeight="1" x14ac:dyDescent="0.2">
      <c r="A71" s="469" t="s">
        <v>14</v>
      </c>
      <c r="B71" s="468" t="s">
        <v>29</v>
      </c>
      <c r="C71" s="468"/>
      <c r="D71" s="468"/>
      <c r="E71" s="468" t="s">
        <v>30</v>
      </c>
      <c r="F71" s="468"/>
      <c r="G71" s="468"/>
      <c r="H71" s="460" t="s">
        <v>16</v>
      </c>
    </row>
    <row r="72" spans="1:8" s="8" customFormat="1" ht="20.100000000000001" customHeight="1" thickBot="1" x14ac:dyDescent="0.25">
      <c r="A72" s="470"/>
      <c r="B72" s="46" t="s">
        <v>44</v>
      </c>
      <c r="C72" s="46" t="s">
        <v>45</v>
      </c>
      <c r="D72" s="46" t="s">
        <v>16</v>
      </c>
      <c r="E72" s="46" t="s">
        <v>44</v>
      </c>
      <c r="F72" s="46" t="s">
        <v>45</v>
      </c>
      <c r="G72" s="46" t="s">
        <v>16</v>
      </c>
      <c r="H72" s="460"/>
    </row>
    <row r="73" spans="1:8" s="8" customFormat="1" ht="20.100000000000001" customHeight="1" x14ac:dyDescent="0.2">
      <c r="A73" s="32" t="s">
        <v>76</v>
      </c>
      <c r="B73" s="21">
        <v>370448</v>
      </c>
      <c r="C73" s="21">
        <v>82277</v>
      </c>
      <c r="D73" s="22">
        <f>B73+C73</f>
        <v>452725</v>
      </c>
      <c r="E73" s="21">
        <v>30117</v>
      </c>
      <c r="F73" s="21">
        <v>12406</v>
      </c>
      <c r="G73" s="29">
        <f>E73+F73</f>
        <v>42523</v>
      </c>
      <c r="H73" s="31">
        <f>SUM(D73,G73)</f>
        <v>495248</v>
      </c>
    </row>
    <row r="74" spans="1:8" s="8" customFormat="1" ht="20.100000000000001" customHeight="1" x14ac:dyDescent="0.2">
      <c r="A74" s="49" t="s">
        <v>32</v>
      </c>
      <c r="B74" s="21">
        <v>0</v>
      </c>
      <c r="C74" s="21">
        <v>0</v>
      </c>
      <c r="D74" s="22">
        <f>B74+C74</f>
        <v>0</v>
      </c>
      <c r="E74" s="21">
        <v>0</v>
      </c>
      <c r="F74" s="21">
        <v>0</v>
      </c>
      <c r="G74" s="29">
        <f>E74+F74</f>
        <v>0</v>
      </c>
      <c r="H74" s="31">
        <f>SUM(D74,G74)</f>
        <v>0</v>
      </c>
    </row>
    <row r="75" spans="1:8" s="8" customFormat="1" ht="20.100000000000001" customHeight="1" x14ac:dyDescent="0.2">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00000000000001" customHeight="1" x14ac:dyDescent="0.2">
      <c r="A76" s="49" t="s">
        <v>34</v>
      </c>
      <c r="B76" s="23">
        <v>0</v>
      </c>
      <c r="C76" s="23">
        <v>0</v>
      </c>
      <c r="D76" s="24">
        <f t="shared" si="40"/>
        <v>0</v>
      </c>
      <c r="E76" s="23">
        <v>21416</v>
      </c>
      <c r="F76" s="23">
        <v>0</v>
      </c>
      <c r="G76" s="30">
        <f t="shared" si="41"/>
        <v>21416</v>
      </c>
      <c r="H76" s="31">
        <f t="shared" si="42"/>
        <v>21416</v>
      </c>
    </row>
    <row r="77" spans="1:8" s="8" customFormat="1" ht="20.100000000000001" customHeight="1" x14ac:dyDescent="0.2">
      <c r="A77" s="41" t="s">
        <v>95</v>
      </c>
      <c r="B77" s="23">
        <v>0</v>
      </c>
      <c r="C77" s="23">
        <v>0</v>
      </c>
      <c r="D77" s="24">
        <f t="shared" si="40"/>
        <v>0</v>
      </c>
      <c r="E77" s="23">
        <v>0</v>
      </c>
      <c r="F77" s="23">
        <v>0</v>
      </c>
      <c r="G77" s="30">
        <f t="shared" si="41"/>
        <v>0</v>
      </c>
      <c r="H77" s="31">
        <f t="shared" si="42"/>
        <v>0</v>
      </c>
    </row>
    <row r="78" spans="1:8" s="8" customFormat="1" ht="20.100000000000001" customHeight="1" x14ac:dyDescent="0.2">
      <c r="A78" s="49" t="s">
        <v>35</v>
      </c>
      <c r="B78" s="23">
        <v>0</v>
      </c>
      <c r="C78" s="23">
        <v>0</v>
      </c>
      <c r="D78" s="24">
        <f t="shared" si="40"/>
        <v>0</v>
      </c>
      <c r="E78" s="23">
        <v>0</v>
      </c>
      <c r="F78" s="23">
        <v>0</v>
      </c>
      <c r="G78" s="30">
        <f t="shared" si="41"/>
        <v>0</v>
      </c>
      <c r="H78" s="31">
        <f t="shared" si="42"/>
        <v>0</v>
      </c>
    </row>
    <row r="79" spans="1:8" s="8" customFormat="1" ht="20.100000000000001" customHeight="1" x14ac:dyDescent="0.2">
      <c r="A79" s="49" t="s">
        <v>36</v>
      </c>
      <c r="B79" s="23">
        <v>0</v>
      </c>
      <c r="C79" s="23">
        <v>0</v>
      </c>
      <c r="D79" s="24">
        <f t="shared" si="40"/>
        <v>0</v>
      </c>
      <c r="E79" s="23">
        <v>0</v>
      </c>
      <c r="F79" s="23">
        <v>0</v>
      </c>
      <c r="G79" s="30">
        <f t="shared" si="41"/>
        <v>0</v>
      </c>
      <c r="H79" s="31">
        <f t="shared" si="42"/>
        <v>0</v>
      </c>
    </row>
    <row r="80" spans="1:8" s="8" customFormat="1" ht="20.100000000000001" customHeight="1" x14ac:dyDescent="0.2">
      <c r="A80" s="49" t="s">
        <v>37</v>
      </c>
      <c r="B80" s="23">
        <v>0</v>
      </c>
      <c r="C80" s="23">
        <v>0</v>
      </c>
      <c r="D80" s="24">
        <f t="shared" si="40"/>
        <v>0</v>
      </c>
      <c r="E80" s="23">
        <v>0</v>
      </c>
      <c r="F80" s="23">
        <v>0</v>
      </c>
      <c r="G80" s="30">
        <f t="shared" si="41"/>
        <v>0</v>
      </c>
      <c r="H80" s="31">
        <f t="shared" si="42"/>
        <v>0</v>
      </c>
    </row>
    <row r="81" spans="1:8" s="8" customFormat="1" ht="20.100000000000001" customHeight="1" x14ac:dyDescent="0.2">
      <c r="A81" s="49" t="s">
        <v>15</v>
      </c>
      <c r="B81" s="23">
        <v>0</v>
      </c>
      <c r="C81" s="23">
        <v>0</v>
      </c>
      <c r="D81" s="24">
        <f t="shared" si="40"/>
        <v>0</v>
      </c>
      <c r="E81" s="23">
        <v>0</v>
      </c>
      <c r="F81" s="23">
        <v>0</v>
      </c>
      <c r="G81" s="30">
        <f t="shared" si="41"/>
        <v>0</v>
      </c>
      <c r="H81" s="31">
        <f t="shared" si="42"/>
        <v>0</v>
      </c>
    </row>
    <row r="82" spans="1:8" s="8" customFormat="1" ht="20.100000000000001" customHeight="1" x14ac:dyDescent="0.2">
      <c r="A82" s="49" t="s">
        <v>38</v>
      </c>
      <c r="B82" s="23">
        <v>0</v>
      </c>
      <c r="C82" s="23">
        <v>0</v>
      </c>
      <c r="D82" s="24">
        <f t="shared" si="40"/>
        <v>0</v>
      </c>
      <c r="E82" s="23">
        <v>0</v>
      </c>
      <c r="F82" s="23">
        <v>0</v>
      </c>
      <c r="G82" s="30">
        <f t="shared" si="41"/>
        <v>0</v>
      </c>
      <c r="H82" s="31">
        <f t="shared" si="42"/>
        <v>0</v>
      </c>
    </row>
    <row r="83" spans="1:8" s="8" customFormat="1" ht="20.100000000000001" customHeight="1" x14ac:dyDescent="0.2">
      <c r="A83" s="49" t="s">
        <v>39</v>
      </c>
      <c r="B83" s="23">
        <v>0</v>
      </c>
      <c r="C83" s="23">
        <v>0</v>
      </c>
      <c r="D83" s="24">
        <f t="shared" si="40"/>
        <v>0</v>
      </c>
      <c r="E83" s="23">
        <v>0</v>
      </c>
      <c r="F83" s="23">
        <v>0</v>
      </c>
      <c r="G83" s="30">
        <f t="shared" si="41"/>
        <v>0</v>
      </c>
      <c r="H83" s="31">
        <f t="shared" si="42"/>
        <v>0</v>
      </c>
    </row>
    <row r="84" spans="1:8" s="8" customFormat="1" ht="20.100000000000001" customHeight="1" x14ac:dyDescent="0.2">
      <c r="A84" s="49" t="s">
        <v>40</v>
      </c>
      <c r="B84" s="23">
        <v>46384</v>
      </c>
      <c r="C84" s="23">
        <v>0</v>
      </c>
      <c r="D84" s="24">
        <f t="shared" si="40"/>
        <v>46384</v>
      </c>
      <c r="E84" s="23">
        <v>0</v>
      </c>
      <c r="F84" s="23">
        <v>0</v>
      </c>
      <c r="G84" s="30">
        <f t="shared" si="41"/>
        <v>0</v>
      </c>
      <c r="H84" s="31">
        <f t="shared" si="42"/>
        <v>46384</v>
      </c>
    </row>
    <row r="85" spans="1:8" s="8" customFormat="1" ht="20.100000000000001" customHeight="1" x14ac:dyDescent="0.2">
      <c r="A85" s="49" t="s">
        <v>41</v>
      </c>
      <c r="B85" s="23">
        <v>0</v>
      </c>
      <c r="C85" s="23">
        <v>0</v>
      </c>
      <c r="D85" s="24">
        <f t="shared" si="40"/>
        <v>0</v>
      </c>
      <c r="E85" s="23">
        <v>0</v>
      </c>
      <c r="F85" s="23">
        <v>0</v>
      </c>
      <c r="G85" s="30">
        <f t="shared" si="41"/>
        <v>0</v>
      </c>
      <c r="H85" s="31">
        <f t="shared" si="42"/>
        <v>0</v>
      </c>
    </row>
    <row r="86" spans="1:8" s="8" customFormat="1" ht="20.100000000000001" customHeight="1" x14ac:dyDescent="0.2">
      <c r="A86" s="49" t="s">
        <v>42</v>
      </c>
      <c r="B86" s="23">
        <v>97670</v>
      </c>
      <c r="C86" s="23">
        <v>0</v>
      </c>
      <c r="D86" s="24">
        <f t="shared" si="40"/>
        <v>97670</v>
      </c>
      <c r="E86" s="23">
        <v>0</v>
      </c>
      <c r="F86" s="23">
        <v>0</v>
      </c>
      <c r="G86" s="30">
        <f t="shared" si="41"/>
        <v>0</v>
      </c>
      <c r="H86" s="31">
        <f t="shared" si="42"/>
        <v>97670</v>
      </c>
    </row>
    <row r="87" spans="1:8" s="8" customFormat="1" ht="20.100000000000001" customHeight="1" x14ac:dyDescent="0.2">
      <c r="A87" s="50" t="s">
        <v>116</v>
      </c>
      <c r="B87" s="23">
        <v>11396</v>
      </c>
      <c r="C87" s="23">
        <v>0</v>
      </c>
      <c r="D87" s="24">
        <f t="shared" si="40"/>
        <v>11396</v>
      </c>
      <c r="E87" s="23">
        <v>2722</v>
      </c>
      <c r="F87" s="23">
        <v>0</v>
      </c>
      <c r="G87" s="30">
        <f t="shared" si="41"/>
        <v>2722</v>
      </c>
      <c r="H87" s="31">
        <f t="shared" si="42"/>
        <v>14118</v>
      </c>
    </row>
    <row r="88" spans="1:8" s="8" customFormat="1" ht="20.100000000000001" customHeight="1" x14ac:dyDescent="0.2">
      <c r="A88" s="49" t="s">
        <v>43</v>
      </c>
      <c r="B88" s="23">
        <v>0</v>
      </c>
      <c r="C88" s="23">
        <v>0</v>
      </c>
      <c r="D88" s="24">
        <f t="shared" si="40"/>
        <v>0</v>
      </c>
      <c r="E88" s="23">
        <v>0</v>
      </c>
      <c r="F88" s="23">
        <v>0</v>
      </c>
      <c r="G88" s="30">
        <f t="shared" si="41"/>
        <v>0</v>
      </c>
      <c r="H88" s="31">
        <f t="shared" si="42"/>
        <v>0</v>
      </c>
    </row>
    <row r="89" spans="1:8" s="8" customFormat="1" ht="20.100000000000001" customHeight="1" thickBot="1" x14ac:dyDescent="0.25">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00000000000001" customHeight="1" thickBot="1" x14ac:dyDescent="0.25">
      <c r="A90" s="464"/>
      <c r="B90" s="465"/>
      <c r="C90" s="465"/>
      <c r="D90" s="465"/>
      <c r="E90" s="465"/>
      <c r="F90" s="465"/>
      <c r="G90" s="465"/>
      <c r="H90" s="465"/>
    </row>
    <row r="91" spans="1:8" s="20" customFormat="1" ht="20.100000000000001" customHeight="1" x14ac:dyDescent="0.2">
      <c r="A91" s="461" t="s">
        <v>46</v>
      </c>
      <c r="B91" s="462"/>
      <c r="C91" s="462"/>
      <c r="D91" s="462"/>
      <c r="E91" s="462"/>
      <c r="F91" s="462"/>
      <c r="G91" s="462"/>
      <c r="H91" s="463"/>
    </row>
    <row r="92" spans="1:8" s="8" customFormat="1" ht="20.100000000000001" customHeight="1" x14ac:dyDescent="0.2">
      <c r="A92" s="466" t="s">
        <v>14</v>
      </c>
      <c r="B92" s="468" t="s">
        <v>29</v>
      </c>
      <c r="C92" s="468"/>
      <c r="D92" s="468"/>
      <c r="E92" s="468" t="s">
        <v>30</v>
      </c>
      <c r="F92" s="468"/>
      <c r="G92" s="468"/>
      <c r="H92" s="460" t="s">
        <v>16</v>
      </c>
    </row>
    <row r="93" spans="1:8" s="8" customFormat="1" ht="20.100000000000001" customHeight="1" x14ac:dyDescent="0.2">
      <c r="A93" s="467"/>
      <c r="B93" s="46" t="s">
        <v>44</v>
      </c>
      <c r="C93" s="46" t="s">
        <v>45</v>
      </c>
      <c r="D93" s="46" t="s">
        <v>16</v>
      </c>
      <c r="E93" s="46" t="s">
        <v>44</v>
      </c>
      <c r="F93" s="46" t="s">
        <v>45</v>
      </c>
      <c r="G93" s="46" t="s">
        <v>16</v>
      </c>
      <c r="H93" s="460"/>
    </row>
    <row r="94" spans="1:8" s="8" customFormat="1" ht="20.100000000000001" customHeight="1" x14ac:dyDescent="0.2">
      <c r="A94" s="32" t="s">
        <v>76</v>
      </c>
      <c r="B94" s="21">
        <v>385266</v>
      </c>
      <c r="C94" s="21">
        <v>85568</v>
      </c>
      <c r="D94" s="22">
        <f>B94+C94</f>
        <v>470834</v>
      </c>
      <c r="E94" s="21">
        <v>31322</v>
      </c>
      <c r="F94" s="21">
        <v>12902</v>
      </c>
      <c r="G94" s="29">
        <f>E94+F94</f>
        <v>44224</v>
      </c>
      <c r="H94" s="31">
        <f>SUM(D94,G94)</f>
        <v>515058</v>
      </c>
    </row>
    <row r="95" spans="1:8" s="8" customFormat="1" ht="20.100000000000001" customHeight="1" x14ac:dyDescent="0.2">
      <c r="A95" s="49" t="s">
        <v>32</v>
      </c>
      <c r="B95" s="21">
        <v>0</v>
      </c>
      <c r="C95" s="21">
        <v>0</v>
      </c>
      <c r="D95" s="22">
        <f>B95+C95</f>
        <v>0</v>
      </c>
      <c r="E95" s="21">
        <v>0</v>
      </c>
      <c r="F95" s="21">
        <v>0</v>
      </c>
      <c r="G95" s="29">
        <f>E95+F95</f>
        <v>0</v>
      </c>
      <c r="H95" s="31">
        <f>SUM(D95,G95)</f>
        <v>0</v>
      </c>
    </row>
    <row r="96" spans="1:8" s="8" customFormat="1" ht="20.100000000000001" customHeight="1" x14ac:dyDescent="0.2">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00000000000001" customHeight="1" x14ac:dyDescent="0.2">
      <c r="A97" s="49" t="s">
        <v>34</v>
      </c>
      <c r="B97" s="23">
        <v>0</v>
      </c>
      <c r="C97" s="23">
        <v>0</v>
      </c>
      <c r="D97" s="24">
        <f t="shared" si="49"/>
        <v>0</v>
      </c>
      <c r="E97" s="23">
        <v>22272</v>
      </c>
      <c r="F97" s="23">
        <v>0</v>
      </c>
      <c r="G97" s="30">
        <f t="shared" si="50"/>
        <v>22272</v>
      </c>
      <c r="H97" s="31">
        <f t="shared" si="51"/>
        <v>22272</v>
      </c>
    </row>
    <row r="98" spans="1:8" s="8" customFormat="1" ht="20.100000000000001" customHeight="1" x14ac:dyDescent="0.2">
      <c r="A98" s="41" t="s">
        <v>95</v>
      </c>
      <c r="B98" s="23">
        <v>0</v>
      </c>
      <c r="C98" s="23">
        <v>0</v>
      </c>
      <c r="D98" s="24">
        <f t="shared" si="49"/>
        <v>0</v>
      </c>
      <c r="E98" s="23">
        <v>0</v>
      </c>
      <c r="F98" s="23">
        <v>0</v>
      </c>
      <c r="G98" s="30">
        <f t="shared" si="50"/>
        <v>0</v>
      </c>
      <c r="H98" s="31">
        <f t="shared" si="51"/>
        <v>0</v>
      </c>
    </row>
    <row r="99" spans="1:8" s="8" customFormat="1" ht="20.100000000000001" customHeight="1" x14ac:dyDescent="0.2">
      <c r="A99" s="49" t="s">
        <v>35</v>
      </c>
      <c r="B99" s="23">
        <v>0</v>
      </c>
      <c r="C99" s="23">
        <v>0</v>
      </c>
      <c r="D99" s="24">
        <f t="shared" si="49"/>
        <v>0</v>
      </c>
      <c r="E99" s="23">
        <v>0</v>
      </c>
      <c r="F99" s="23">
        <v>0</v>
      </c>
      <c r="G99" s="30">
        <f t="shared" si="50"/>
        <v>0</v>
      </c>
      <c r="H99" s="31">
        <f t="shared" si="51"/>
        <v>0</v>
      </c>
    </row>
    <row r="100" spans="1:8" s="8" customFormat="1" ht="20.100000000000001" customHeight="1" x14ac:dyDescent="0.2">
      <c r="A100" s="49" t="s">
        <v>36</v>
      </c>
      <c r="B100" s="23">
        <v>0</v>
      </c>
      <c r="C100" s="23">
        <v>0</v>
      </c>
      <c r="D100" s="24">
        <f t="shared" si="49"/>
        <v>0</v>
      </c>
      <c r="E100" s="23">
        <v>0</v>
      </c>
      <c r="F100" s="23">
        <v>0</v>
      </c>
      <c r="G100" s="30">
        <f t="shared" si="50"/>
        <v>0</v>
      </c>
      <c r="H100" s="31">
        <f t="shared" si="51"/>
        <v>0</v>
      </c>
    </row>
    <row r="101" spans="1:8" s="8" customFormat="1" ht="20.100000000000001" customHeight="1" x14ac:dyDescent="0.2">
      <c r="A101" s="49" t="s">
        <v>37</v>
      </c>
      <c r="B101" s="23">
        <v>0</v>
      </c>
      <c r="C101" s="23">
        <v>0</v>
      </c>
      <c r="D101" s="24">
        <f t="shared" si="49"/>
        <v>0</v>
      </c>
      <c r="E101" s="23">
        <v>0</v>
      </c>
      <c r="F101" s="23">
        <v>0</v>
      </c>
      <c r="G101" s="30">
        <f t="shared" si="50"/>
        <v>0</v>
      </c>
      <c r="H101" s="31">
        <f t="shared" si="51"/>
        <v>0</v>
      </c>
    </row>
    <row r="102" spans="1:8" s="8" customFormat="1" ht="20.100000000000001" customHeight="1" x14ac:dyDescent="0.2">
      <c r="A102" s="49" t="s">
        <v>15</v>
      </c>
      <c r="B102" s="23">
        <v>0</v>
      </c>
      <c r="C102" s="23">
        <v>0</v>
      </c>
      <c r="D102" s="24">
        <f t="shared" si="49"/>
        <v>0</v>
      </c>
      <c r="E102" s="23">
        <v>0</v>
      </c>
      <c r="F102" s="23">
        <v>0</v>
      </c>
      <c r="G102" s="30">
        <f t="shared" si="50"/>
        <v>0</v>
      </c>
      <c r="H102" s="31">
        <f t="shared" si="51"/>
        <v>0</v>
      </c>
    </row>
    <row r="103" spans="1:8" s="8" customFormat="1" ht="20.100000000000001" customHeight="1" x14ac:dyDescent="0.2">
      <c r="A103" s="49" t="s">
        <v>38</v>
      </c>
      <c r="B103" s="23">
        <v>0</v>
      </c>
      <c r="C103" s="23">
        <v>0</v>
      </c>
      <c r="D103" s="24">
        <f t="shared" si="49"/>
        <v>0</v>
      </c>
      <c r="E103" s="23">
        <v>0</v>
      </c>
      <c r="F103" s="23">
        <v>0</v>
      </c>
      <c r="G103" s="30">
        <f t="shared" si="50"/>
        <v>0</v>
      </c>
      <c r="H103" s="31">
        <f t="shared" si="51"/>
        <v>0</v>
      </c>
    </row>
    <row r="104" spans="1:8" s="8" customFormat="1" ht="20.100000000000001" customHeight="1" x14ac:dyDescent="0.2">
      <c r="A104" s="49" t="s">
        <v>39</v>
      </c>
      <c r="B104" s="23">
        <v>0</v>
      </c>
      <c r="C104" s="23">
        <v>0</v>
      </c>
      <c r="D104" s="24">
        <f t="shared" si="49"/>
        <v>0</v>
      </c>
      <c r="E104" s="23">
        <v>0</v>
      </c>
      <c r="F104" s="23">
        <v>0</v>
      </c>
      <c r="G104" s="30">
        <f t="shared" si="50"/>
        <v>0</v>
      </c>
      <c r="H104" s="31">
        <f t="shared" si="51"/>
        <v>0</v>
      </c>
    </row>
    <row r="105" spans="1:8" s="8" customFormat="1" ht="20.100000000000001" customHeight="1" x14ac:dyDescent="0.2">
      <c r="A105" s="49" t="s">
        <v>40</v>
      </c>
      <c r="B105" s="23">
        <v>48240</v>
      </c>
      <c r="C105" s="23">
        <v>0</v>
      </c>
      <c r="D105" s="24">
        <f t="shared" si="49"/>
        <v>48240</v>
      </c>
      <c r="E105" s="23">
        <v>0</v>
      </c>
      <c r="F105" s="23">
        <v>0</v>
      </c>
      <c r="G105" s="30">
        <f t="shared" si="50"/>
        <v>0</v>
      </c>
      <c r="H105" s="31">
        <f t="shared" si="51"/>
        <v>48240</v>
      </c>
    </row>
    <row r="106" spans="1:8" s="8" customFormat="1" ht="20.100000000000001" customHeight="1" x14ac:dyDescent="0.2">
      <c r="A106" s="49" t="s">
        <v>41</v>
      </c>
      <c r="B106" s="23">
        <v>0</v>
      </c>
      <c r="C106" s="23">
        <v>0</v>
      </c>
      <c r="D106" s="24">
        <f t="shared" si="49"/>
        <v>0</v>
      </c>
      <c r="E106" s="23">
        <v>0</v>
      </c>
      <c r="F106" s="23">
        <v>0</v>
      </c>
      <c r="G106" s="30">
        <f t="shared" si="50"/>
        <v>0</v>
      </c>
      <c r="H106" s="31">
        <f t="shared" si="51"/>
        <v>0</v>
      </c>
    </row>
    <row r="107" spans="1:8" s="8" customFormat="1" ht="20.100000000000001" customHeight="1" x14ac:dyDescent="0.2">
      <c r="A107" s="49" t="s">
        <v>42</v>
      </c>
      <c r="B107" s="23">
        <v>101576</v>
      </c>
      <c r="C107" s="23">
        <v>0</v>
      </c>
      <c r="D107" s="24">
        <f t="shared" si="49"/>
        <v>101576</v>
      </c>
      <c r="E107" s="23">
        <v>0</v>
      </c>
      <c r="F107" s="23">
        <v>0</v>
      </c>
      <c r="G107" s="30">
        <f t="shared" si="50"/>
        <v>0</v>
      </c>
      <c r="H107" s="31">
        <f t="shared" si="51"/>
        <v>101576</v>
      </c>
    </row>
    <row r="108" spans="1:8" s="8" customFormat="1" ht="20.100000000000001" customHeight="1" x14ac:dyDescent="0.2">
      <c r="A108" s="50" t="s">
        <v>116</v>
      </c>
      <c r="B108" s="23">
        <v>11852</v>
      </c>
      <c r="C108" s="23">
        <v>0</v>
      </c>
      <c r="D108" s="24">
        <f t="shared" si="49"/>
        <v>11852</v>
      </c>
      <c r="E108" s="23">
        <v>2831</v>
      </c>
      <c r="F108" s="23">
        <v>0</v>
      </c>
      <c r="G108" s="30">
        <f t="shared" si="50"/>
        <v>2831</v>
      </c>
      <c r="H108" s="31">
        <f t="shared" si="51"/>
        <v>14683</v>
      </c>
    </row>
    <row r="109" spans="1:8" s="8" customFormat="1" ht="20.100000000000001" customHeight="1" x14ac:dyDescent="0.2">
      <c r="A109" s="49" t="s">
        <v>43</v>
      </c>
      <c r="B109" s="23">
        <v>0</v>
      </c>
      <c r="C109" s="23">
        <v>0</v>
      </c>
      <c r="D109" s="24">
        <f t="shared" si="49"/>
        <v>0</v>
      </c>
      <c r="E109" s="23">
        <v>0</v>
      </c>
      <c r="F109" s="23">
        <v>0</v>
      </c>
      <c r="G109" s="30">
        <f t="shared" si="50"/>
        <v>0</v>
      </c>
      <c r="H109" s="31">
        <f t="shared" si="51"/>
        <v>0</v>
      </c>
    </row>
    <row r="110" spans="1:8" s="8" customFormat="1" ht="20.100000000000001" customHeight="1" thickBot="1" x14ac:dyDescent="0.25">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00000000000001" customHeight="1" x14ac:dyDescent="0.2"/>
    <row r="112" spans="1:8" ht="20.100000000000001" customHeight="1" thickBot="1" x14ac:dyDescent="0.25"/>
    <row r="113" spans="1:14" s="8" customFormat="1" ht="20.100000000000001" customHeight="1" thickBot="1" x14ac:dyDescent="0.25">
      <c r="A113" s="517" t="s">
        <v>14</v>
      </c>
      <c r="B113" s="518"/>
      <c r="C113" s="518"/>
      <c r="D113" s="519"/>
      <c r="E113" s="33" t="s">
        <v>92</v>
      </c>
      <c r="F113" s="523" t="s">
        <v>47</v>
      </c>
      <c r="G113" s="524"/>
      <c r="H113" s="525"/>
    </row>
    <row r="114" spans="1:14" s="8" customFormat="1" ht="20.100000000000001" customHeight="1" x14ac:dyDescent="0.2">
      <c r="A114" s="520" t="s">
        <v>76</v>
      </c>
      <c r="B114" s="521"/>
      <c r="C114" s="521"/>
      <c r="D114" s="522"/>
      <c r="E114" s="39" t="s">
        <v>93</v>
      </c>
      <c r="F114" s="510" t="s">
        <v>91</v>
      </c>
      <c r="G114" s="511"/>
      <c r="H114" s="512"/>
    </row>
    <row r="115" spans="1:14" s="8" customFormat="1" ht="20.100000000000001" customHeight="1" x14ac:dyDescent="0.2">
      <c r="A115" s="514" t="s">
        <v>32</v>
      </c>
      <c r="B115" s="515"/>
      <c r="C115" s="515"/>
      <c r="D115" s="516"/>
      <c r="E115" s="39" t="s">
        <v>77</v>
      </c>
      <c r="F115" s="474" t="s">
        <v>48</v>
      </c>
      <c r="G115" s="475"/>
      <c r="H115" s="476"/>
      <c r="J115" s="34"/>
      <c r="K115" s="513"/>
      <c r="L115" s="513"/>
      <c r="M115" s="513"/>
      <c r="N115" s="513"/>
    </row>
    <row r="116" spans="1:14" s="8" customFormat="1" ht="20.100000000000001" customHeight="1" x14ac:dyDescent="0.2">
      <c r="A116" s="492" t="s">
        <v>33</v>
      </c>
      <c r="B116" s="493"/>
      <c r="C116" s="493"/>
      <c r="D116" s="494"/>
      <c r="E116" s="39" t="s">
        <v>78</v>
      </c>
      <c r="F116" s="471" t="s">
        <v>49</v>
      </c>
      <c r="G116" s="472"/>
      <c r="H116" s="473"/>
      <c r="J116" s="34"/>
      <c r="K116" s="35"/>
      <c r="L116" s="35"/>
      <c r="M116" s="35"/>
      <c r="N116" s="35"/>
    </row>
    <row r="117" spans="1:14" s="8" customFormat="1" ht="20.100000000000001" customHeight="1" x14ac:dyDescent="0.2">
      <c r="A117" s="492" t="s">
        <v>34</v>
      </c>
      <c r="B117" s="493"/>
      <c r="C117" s="493"/>
      <c r="D117" s="494"/>
      <c r="E117" s="39" t="s">
        <v>79</v>
      </c>
      <c r="F117" s="471" t="s">
        <v>50</v>
      </c>
      <c r="G117" s="472"/>
      <c r="H117" s="473"/>
      <c r="J117" s="34"/>
      <c r="K117" s="35"/>
      <c r="L117" s="35"/>
      <c r="M117" s="35"/>
      <c r="N117" s="35"/>
    </row>
    <row r="118" spans="1:14" s="8" customFormat="1" ht="20.100000000000001" customHeight="1" x14ac:dyDescent="0.2">
      <c r="A118" s="504" t="s">
        <v>95</v>
      </c>
      <c r="B118" s="505"/>
      <c r="C118" s="505"/>
      <c r="D118" s="506"/>
      <c r="E118" s="39" t="s">
        <v>96</v>
      </c>
      <c r="F118" s="507" t="s">
        <v>97</v>
      </c>
      <c r="G118" s="508"/>
      <c r="H118" s="509"/>
      <c r="J118" s="34"/>
      <c r="K118" s="35"/>
      <c r="L118" s="35"/>
      <c r="M118" s="35"/>
      <c r="N118" s="35"/>
    </row>
    <row r="119" spans="1:14" s="8" customFormat="1" ht="20.100000000000001" customHeight="1" x14ac:dyDescent="0.2">
      <c r="A119" s="492" t="s">
        <v>35</v>
      </c>
      <c r="B119" s="493"/>
      <c r="C119" s="493"/>
      <c r="D119" s="494"/>
      <c r="E119" s="39" t="s">
        <v>80</v>
      </c>
      <c r="F119" s="471" t="s">
        <v>51</v>
      </c>
      <c r="G119" s="472"/>
      <c r="H119" s="473"/>
      <c r="J119" s="34"/>
      <c r="K119" s="35"/>
      <c r="L119" s="35"/>
      <c r="M119" s="35"/>
      <c r="N119" s="35"/>
    </row>
    <row r="120" spans="1:14" s="8" customFormat="1" ht="20.100000000000001" customHeight="1" x14ac:dyDescent="0.2">
      <c r="A120" s="492" t="s">
        <v>36</v>
      </c>
      <c r="B120" s="493"/>
      <c r="C120" s="493"/>
      <c r="D120" s="494"/>
      <c r="E120" s="39" t="s">
        <v>81</v>
      </c>
      <c r="F120" s="471" t="s">
        <v>52</v>
      </c>
      <c r="G120" s="472"/>
      <c r="H120" s="473"/>
      <c r="J120" s="34"/>
      <c r="K120" s="35"/>
      <c r="L120" s="35"/>
      <c r="M120" s="35"/>
      <c r="N120" s="35"/>
    </row>
    <row r="121" spans="1:14" s="8" customFormat="1" ht="20.100000000000001" customHeight="1" x14ac:dyDescent="0.2">
      <c r="A121" s="492" t="s">
        <v>37</v>
      </c>
      <c r="B121" s="493"/>
      <c r="C121" s="493"/>
      <c r="D121" s="494"/>
      <c r="E121" s="39" t="s">
        <v>82</v>
      </c>
      <c r="F121" s="471" t="s">
        <v>53</v>
      </c>
      <c r="G121" s="472"/>
      <c r="H121" s="473"/>
      <c r="J121" s="34"/>
      <c r="K121" s="35"/>
      <c r="L121" s="35"/>
      <c r="M121" s="35"/>
      <c r="N121" s="35"/>
    </row>
    <row r="122" spans="1:14" s="8" customFormat="1" ht="20.100000000000001" customHeight="1" x14ac:dyDescent="0.2">
      <c r="A122" s="492" t="s">
        <v>15</v>
      </c>
      <c r="B122" s="493"/>
      <c r="C122" s="493"/>
      <c r="D122" s="494"/>
      <c r="E122" s="39" t="s">
        <v>83</v>
      </c>
      <c r="F122" s="471" t="s">
        <v>54</v>
      </c>
      <c r="G122" s="472"/>
      <c r="H122" s="473"/>
      <c r="J122" s="34"/>
      <c r="K122" s="35"/>
      <c r="L122" s="35"/>
      <c r="M122" s="35"/>
      <c r="N122" s="35"/>
    </row>
    <row r="123" spans="1:14" s="8" customFormat="1" ht="20.100000000000001" customHeight="1" x14ac:dyDescent="0.2">
      <c r="A123" s="492" t="s">
        <v>55</v>
      </c>
      <c r="B123" s="493"/>
      <c r="C123" s="493"/>
      <c r="D123" s="494"/>
      <c r="E123" s="40"/>
      <c r="F123" s="477"/>
      <c r="G123" s="478"/>
      <c r="H123" s="479"/>
      <c r="J123" s="34"/>
      <c r="K123" s="35"/>
      <c r="L123" s="35"/>
      <c r="M123" s="35"/>
      <c r="N123" s="35"/>
    </row>
    <row r="124" spans="1:14" s="8" customFormat="1" ht="20.100000000000001" customHeight="1" x14ac:dyDescent="0.2">
      <c r="A124" s="498" t="s">
        <v>56</v>
      </c>
      <c r="B124" s="499"/>
      <c r="C124" s="499"/>
      <c r="D124" s="500"/>
      <c r="E124" s="39" t="s">
        <v>84</v>
      </c>
      <c r="F124" s="471" t="s">
        <v>57</v>
      </c>
      <c r="G124" s="472"/>
      <c r="H124" s="473"/>
      <c r="J124" s="34"/>
      <c r="K124" s="36"/>
      <c r="L124" s="36"/>
      <c r="M124" s="36"/>
      <c r="N124" s="36"/>
    </row>
    <row r="125" spans="1:14" s="8" customFormat="1" ht="20.100000000000001" customHeight="1" x14ac:dyDescent="0.2">
      <c r="A125" s="498" t="s">
        <v>58</v>
      </c>
      <c r="B125" s="499"/>
      <c r="C125" s="499"/>
      <c r="D125" s="500"/>
      <c r="E125" s="39" t="s">
        <v>85</v>
      </c>
      <c r="F125" s="471" t="s">
        <v>59</v>
      </c>
      <c r="G125" s="472"/>
      <c r="H125" s="473"/>
      <c r="J125" s="34"/>
      <c r="K125" s="36"/>
      <c r="L125" s="36"/>
      <c r="M125" s="36"/>
      <c r="N125" s="36"/>
    </row>
    <row r="126" spans="1:14" s="8" customFormat="1" ht="20.100000000000001" customHeight="1" x14ac:dyDescent="0.2">
      <c r="A126" s="498" t="s">
        <v>60</v>
      </c>
      <c r="B126" s="499"/>
      <c r="C126" s="499"/>
      <c r="D126" s="500"/>
      <c r="E126" s="39" t="s">
        <v>86</v>
      </c>
      <c r="F126" s="471" t="s">
        <v>61</v>
      </c>
      <c r="G126" s="472"/>
      <c r="H126" s="473"/>
      <c r="J126" s="34"/>
      <c r="K126" s="36"/>
      <c r="L126" s="36"/>
      <c r="M126" s="36"/>
      <c r="N126" s="36"/>
    </row>
    <row r="127" spans="1:14" s="8" customFormat="1" ht="20.100000000000001" customHeight="1" x14ac:dyDescent="0.2">
      <c r="A127" s="492" t="s">
        <v>39</v>
      </c>
      <c r="B127" s="493"/>
      <c r="C127" s="493"/>
      <c r="D127" s="494"/>
      <c r="E127" s="40"/>
      <c r="F127" s="480"/>
      <c r="G127" s="481"/>
      <c r="H127" s="482"/>
      <c r="J127" s="34"/>
      <c r="K127" s="35"/>
      <c r="L127" s="35"/>
      <c r="M127" s="35"/>
      <c r="N127" s="35"/>
    </row>
    <row r="128" spans="1:14" s="8" customFormat="1" ht="20.100000000000001" customHeight="1" x14ac:dyDescent="0.2">
      <c r="A128" s="498" t="s">
        <v>62</v>
      </c>
      <c r="B128" s="499"/>
      <c r="C128" s="499"/>
      <c r="D128" s="500"/>
      <c r="E128" s="39" t="s">
        <v>87</v>
      </c>
      <c r="F128" s="471" t="s">
        <v>63</v>
      </c>
      <c r="G128" s="472"/>
      <c r="H128" s="473"/>
      <c r="J128" s="34"/>
      <c r="K128" s="36"/>
      <c r="L128" s="36"/>
      <c r="M128" s="36"/>
      <c r="N128" s="36"/>
    </row>
    <row r="129" spans="1:14" s="8" customFormat="1" ht="20.100000000000001" customHeight="1" x14ac:dyDescent="0.2">
      <c r="A129" s="498" t="s">
        <v>64</v>
      </c>
      <c r="B129" s="499"/>
      <c r="C129" s="499"/>
      <c r="D129" s="500"/>
      <c r="E129" s="39" t="s">
        <v>88</v>
      </c>
      <c r="F129" s="471" t="s">
        <v>65</v>
      </c>
      <c r="G129" s="472"/>
      <c r="H129" s="473"/>
      <c r="J129" s="34"/>
      <c r="K129" s="36"/>
      <c r="L129" s="36"/>
      <c r="M129" s="36"/>
      <c r="N129" s="36"/>
    </row>
    <row r="130" spans="1:14" s="8" customFormat="1" ht="20.100000000000001" customHeight="1" x14ac:dyDescent="0.2">
      <c r="A130" s="498" t="s">
        <v>66</v>
      </c>
      <c r="B130" s="499"/>
      <c r="C130" s="499"/>
      <c r="D130" s="500"/>
      <c r="E130" s="39" t="s">
        <v>89</v>
      </c>
      <c r="F130" s="471" t="s">
        <v>67</v>
      </c>
      <c r="G130" s="472"/>
      <c r="H130" s="473"/>
      <c r="J130" s="34"/>
      <c r="K130" s="36"/>
      <c r="L130" s="36"/>
      <c r="M130" s="36"/>
      <c r="N130" s="36"/>
    </row>
    <row r="131" spans="1:14" s="20" customFormat="1" ht="20.100000000000001" customHeight="1" x14ac:dyDescent="0.2">
      <c r="A131" s="495" t="s">
        <v>68</v>
      </c>
      <c r="B131" s="496"/>
      <c r="C131" s="496"/>
      <c r="D131" s="497"/>
      <c r="E131" s="39" t="s">
        <v>90</v>
      </c>
      <c r="F131" s="486" t="s">
        <v>69</v>
      </c>
      <c r="G131" s="487"/>
      <c r="H131" s="488"/>
      <c r="J131" s="34"/>
      <c r="K131" s="37"/>
      <c r="L131" s="37"/>
      <c r="M131" s="37"/>
      <c r="N131" s="37"/>
    </row>
    <row r="132" spans="1:14" s="8" customFormat="1" ht="20.100000000000001" customHeight="1" x14ac:dyDescent="0.2">
      <c r="A132" s="492" t="s">
        <v>40</v>
      </c>
      <c r="B132" s="493"/>
      <c r="C132" s="493"/>
      <c r="D132" s="494"/>
      <c r="E132" s="39" t="s">
        <v>93</v>
      </c>
      <c r="F132" s="471" t="s">
        <v>70</v>
      </c>
      <c r="G132" s="472"/>
      <c r="H132" s="473"/>
      <c r="J132" s="34"/>
      <c r="K132" s="35"/>
      <c r="L132" s="35"/>
      <c r="M132" s="35"/>
      <c r="N132" s="35"/>
    </row>
    <row r="133" spans="1:14" s="8" customFormat="1" ht="20.100000000000001" customHeight="1" x14ac:dyDescent="0.2">
      <c r="A133" s="492" t="s">
        <v>41</v>
      </c>
      <c r="B133" s="493"/>
      <c r="C133" s="493"/>
      <c r="D133" s="494"/>
      <c r="E133" s="39" t="s">
        <v>93</v>
      </c>
      <c r="F133" s="471" t="s">
        <v>71</v>
      </c>
      <c r="G133" s="472"/>
      <c r="H133" s="473"/>
      <c r="J133" s="34"/>
      <c r="K133" s="35"/>
      <c r="L133" s="35"/>
      <c r="M133" s="35"/>
      <c r="N133" s="35"/>
    </row>
    <row r="134" spans="1:14" s="8" customFormat="1" ht="20.100000000000001" customHeight="1" x14ac:dyDescent="0.2">
      <c r="A134" s="492" t="s">
        <v>42</v>
      </c>
      <c r="B134" s="493"/>
      <c r="C134" s="493"/>
      <c r="D134" s="494"/>
      <c r="E134" s="39" t="s">
        <v>94</v>
      </c>
      <c r="F134" s="471" t="s">
        <v>72</v>
      </c>
      <c r="G134" s="472"/>
      <c r="H134" s="473"/>
      <c r="J134" s="34"/>
      <c r="K134" s="35"/>
      <c r="L134" s="35"/>
      <c r="M134" s="35"/>
      <c r="N134" s="35"/>
    </row>
    <row r="135" spans="1:14" s="8" customFormat="1" ht="20.100000000000001" customHeight="1" thickBot="1" x14ac:dyDescent="0.25">
      <c r="A135" s="489" t="s">
        <v>43</v>
      </c>
      <c r="B135" s="490"/>
      <c r="C135" s="490"/>
      <c r="D135" s="491"/>
      <c r="E135" s="38" t="s">
        <v>93</v>
      </c>
      <c r="F135" s="483" t="s">
        <v>73</v>
      </c>
      <c r="G135" s="484"/>
      <c r="H135" s="485"/>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40625" defaultRowHeight="12.75" x14ac:dyDescent="0.2"/>
  <cols>
    <col min="1" max="16384" width="9.140625" style="16"/>
  </cols>
  <sheetData>
    <row r="1" spans="1:2" x14ac:dyDescent="0.2">
      <c r="A1" s="12" t="s">
        <v>17</v>
      </c>
      <c r="B1" s="12" t="s">
        <v>18</v>
      </c>
    </row>
    <row r="2" spans="1:2" x14ac:dyDescent="0.2">
      <c r="A2" s="16">
        <v>1</v>
      </c>
      <c r="B2" s="12" t="s">
        <v>19</v>
      </c>
    </row>
    <row r="3" spans="1:2" x14ac:dyDescent="0.2">
      <c r="A3" s="16">
        <v>2</v>
      </c>
      <c r="B3" s="12" t="s">
        <v>20</v>
      </c>
    </row>
    <row r="4" spans="1:2" x14ac:dyDescent="0.2">
      <c r="A4" s="16">
        <v>3</v>
      </c>
    </row>
    <row r="5" spans="1:2" x14ac:dyDescent="0.2">
      <c r="A5" s="16">
        <v>4</v>
      </c>
    </row>
    <row r="6" spans="1:2" x14ac:dyDescent="0.2">
      <c r="A6" s="16">
        <v>5</v>
      </c>
    </row>
    <row r="7" spans="1:2" x14ac:dyDescent="0.2">
      <c r="A7" s="16">
        <v>6</v>
      </c>
    </row>
    <row r="8" spans="1:2" x14ac:dyDescent="0.2">
      <c r="A8" s="16">
        <v>7</v>
      </c>
    </row>
    <row r="9" spans="1:2" x14ac:dyDescent="0.2">
      <c r="A9" s="16">
        <v>8</v>
      </c>
    </row>
    <row r="10" spans="1:2" x14ac:dyDescent="0.2">
      <c r="A10" s="16">
        <v>9</v>
      </c>
    </row>
    <row r="11" spans="1:2" x14ac:dyDescent="0.2">
      <c r="A11" s="16">
        <v>10</v>
      </c>
    </row>
    <row r="12" spans="1:2" x14ac:dyDescent="0.2">
      <c r="A12" s="16">
        <v>11</v>
      </c>
    </row>
    <row r="13" spans="1:2" x14ac:dyDescent="0.2">
      <c r="A13" s="16">
        <v>12</v>
      </c>
    </row>
    <row r="14" spans="1:2" x14ac:dyDescent="0.2">
      <c r="A14" s="16">
        <v>13</v>
      </c>
    </row>
    <row r="15" spans="1:2" x14ac:dyDescent="0.2">
      <c r="A15" s="16">
        <v>14</v>
      </c>
    </row>
    <row r="16" spans="1:2" x14ac:dyDescent="0.2">
      <c r="A16" s="16">
        <v>15</v>
      </c>
    </row>
    <row r="17" spans="1:1" x14ac:dyDescent="0.2">
      <c r="A17" s="16">
        <v>16</v>
      </c>
    </row>
    <row r="18" spans="1:1" x14ac:dyDescent="0.2">
      <c r="A18" s="16">
        <v>17</v>
      </c>
    </row>
    <row r="19" spans="1:1" x14ac:dyDescent="0.2">
      <c r="A19" s="16">
        <v>18</v>
      </c>
    </row>
    <row r="20" spans="1:1" x14ac:dyDescent="0.2">
      <c r="A20" s="16">
        <v>19</v>
      </c>
    </row>
    <row r="21" spans="1:1" x14ac:dyDescent="0.2">
      <c r="A21" s="16">
        <v>20</v>
      </c>
    </row>
    <row r="22" spans="1:1" x14ac:dyDescent="0.2">
      <c r="A22" s="16">
        <v>21</v>
      </c>
    </row>
    <row r="23" spans="1:1" x14ac:dyDescent="0.2">
      <c r="A23" s="16">
        <v>22</v>
      </c>
    </row>
    <row r="24" spans="1:1" x14ac:dyDescent="0.2">
      <c r="A24" s="16">
        <v>23</v>
      </c>
    </row>
    <row r="25" spans="1:1" x14ac:dyDescent="0.2">
      <c r="A25" s="16">
        <v>24</v>
      </c>
    </row>
    <row r="26" spans="1:1" x14ac:dyDescent="0.2">
      <c r="A26" s="16">
        <v>25</v>
      </c>
    </row>
    <row r="27" spans="1:1" x14ac:dyDescent="0.2">
      <c r="A27" s="16">
        <v>26</v>
      </c>
    </row>
    <row r="28" spans="1:1" x14ac:dyDescent="0.2">
      <c r="A28" s="16">
        <v>27</v>
      </c>
    </row>
    <row r="29" spans="1:1" x14ac:dyDescent="0.2">
      <c r="A29" s="16">
        <v>28</v>
      </c>
    </row>
    <row r="30" spans="1:1" x14ac:dyDescent="0.2">
      <c r="A30" s="16">
        <v>29</v>
      </c>
    </row>
    <row r="31" spans="1:1" x14ac:dyDescent="0.2">
      <c r="A31" s="16">
        <v>30</v>
      </c>
    </row>
    <row r="32" spans="1:1" x14ac:dyDescent="0.2">
      <c r="A32" s="16">
        <v>31</v>
      </c>
    </row>
    <row r="33" spans="1:1" x14ac:dyDescent="0.2">
      <c r="A33" s="16">
        <v>32</v>
      </c>
    </row>
    <row r="34" spans="1:1" x14ac:dyDescent="0.2">
      <c r="A34" s="16">
        <v>33</v>
      </c>
    </row>
    <row r="35" spans="1:1" x14ac:dyDescent="0.2">
      <c r="A35" s="16">
        <v>34</v>
      </c>
    </row>
    <row r="36" spans="1:1" x14ac:dyDescent="0.2">
      <c r="A36" s="16">
        <v>35</v>
      </c>
    </row>
    <row r="37" spans="1:1" x14ac:dyDescent="0.2">
      <c r="A37" s="16">
        <v>36</v>
      </c>
    </row>
    <row r="38" spans="1:1" x14ac:dyDescent="0.2">
      <c r="A38" s="16">
        <v>37</v>
      </c>
    </row>
    <row r="39" spans="1:1" x14ac:dyDescent="0.2">
      <c r="A39" s="16">
        <v>38</v>
      </c>
    </row>
    <row r="40" spans="1:1" x14ac:dyDescent="0.2">
      <c r="A40" s="16">
        <v>39</v>
      </c>
    </row>
    <row r="41" spans="1:1" x14ac:dyDescent="0.2">
      <c r="A41" s="16">
        <v>40</v>
      </c>
    </row>
    <row r="42" spans="1:1" x14ac:dyDescent="0.2">
      <c r="A42" s="16">
        <v>41</v>
      </c>
    </row>
    <row r="43" spans="1:1" x14ac:dyDescent="0.2">
      <c r="A43" s="16">
        <v>42</v>
      </c>
    </row>
    <row r="44" spans="1:1" x14ac:dyDescent="0.2">
      <c r="A44" s="16">
        <v>43</v>
      </c>
    </row>
    <row r="45" spans="1:1" x14ac:dyDescent="0.2">
      <c r="A45" s="16">
        <v>44</v>
      </c>
    </row>
    <row r="46" spans="1:1" x14ac:dyDescent="0.2">
      <c r="A46" s="16">
        <v>45</v>
      </c>
    </row>
    <row r="47" spans="1:1" x14ac:dyDescent="0.2">
      <c r="A47" s="16">
        <v>46</v>
      </c>
    </row>
    <row r="48" spans="1:1" x14ac:dyDescent="0.2">
      <c r="A48" s="16">
        <v>47</v>
      </c>
    </row>
    <row r="49" spans="1:1" x14ac:dyDescent="0.2">
      <c r="A49" s="16">
        <v>48</v>
      </c>
    </row>
    <row r="50" spans="1:1" x14ac:dyDescent="0.2">
      <c r="A50" s="16">
        <v>49</v>
      </c>
    </row>
    <row r="51" spans="1:1" x14ac:dyDescent="0.2">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Adrian M. Petway</cp:lastModifiedBy>
  <cp:lastPrinted>2021-04-14T17:17:24Z</cp:lastPrinted>
  <dcterms:created xsi:type="dcterms:W3CDTF">2011-02-22T14:15:27Z</dcterms:created>
  <dcterms:modified xsi:type="dcterms:W3CDTF">2022-07-21T12:24:26Z</dcterms:modified>
</cp:coreProperties>
</file>